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730" windowHeight="11760" activeTab="4"/>
  </bookViews>
  <sheets>
    <sheet name="1950-1969" sheetId="1" r:id="rId1"/>
    <sheet name="1969-2007" sheetId="2" r:id="rId2"/>
    <sheet name="NEW CL Taxes 1950-1969" sheetId="3" r:id="rId3"/>
    <sheet name="New CL Taxes 1970- 2007" sheetId="4" r:id="rId4"/>
    <sheet name="New Classification" sheetId="5" r:id="rId5"/>
  </sheets>
  <definedNames/>
  <calcPr fullCalcOnLoad="1" iterate="1" iterateCount="1" iterateDelta="0.001"/>
</workbook>
</file>

<file path=xl/sharedStrings.xml><?xml version="1.0" encoding="utf-8"?>
<sst xmlns="http://schemas.openxmlformats.org/spreadsheetml/2006/main" count="1004" uniqueCount="272">
  <si>
    <t xml:space="preserve">  </t>
  </si>
  <si>
    <t xml:space="preserve">    In wages </t>
  </si>
  <si>
    <t xml:space="preserve">    In pensions </t>
  </si>
  <si>
    <t xml:space="preserve">    In social security ah </t>
  </si>
  <si>
    <t xml:space="preserve">    In capital </t>
  </si>
  <si>
    <t xml:space="preserve">    Other </t>
  </si>
  <si>
    <t xml:space="preserve">Indirect taxes </t>
  </si>
  <si>
    <t xml:space="preserve">Capital taxes </t>
  </si>
  <si>
    <t>Tabellen D.1.1 (totaal belastingen), D.1.2 Belastingen op productie, D1.4 Belasting op inkomen en vermogen en D1.6 Premies</t>
  </si>
  <si>
    <t>CPB belastingbegrip is alle belastingen ontvangen door Nederlandse overheid plus ontvangen door EU (invoerrechten vanaf 1969, EU-heffingvoedingsmiddelen en afdracht op geharmoniseerde BTW-grondslag)</t>
  </si>
  <si>
    <t xml:space="preserve">6.  (Sub)sectorspecifieke detailgegevens  </t>
  </si>
  <si>
    <t xml:space="preserve">6.  (Sub)sector typically detail data  </t>
  </si>
  <si>
    <t xml:space="preserve">TABEL D 1.1  </t>
  </si>
  <si>
    <t xml:space="preserve">TABLE D 1.1  </t>
  </si>
  <si>
    <t xml:space="preserve">Belastingen  </t>
  </si>
  <si>
    <t xml:space="preserve">Taxes  </t>
  </si>
  <si>
    <t>2006*</t>
  </si>
  <si>
    <t>2007*</t>
  </si>
  <si>
    <t>mln euro</t>
  </si>
  <si>
    <t xml:space="preserve">Belasting over de toegevoegde waarde (btw)  </t>
  </si>
  <si>
    <t xml:space="preserve">Value added tax (VAT)  </t>
  </si>
  <si>
    <t xml:space="preserve">Loonbelasting  </t>
  </si>
  <si>
    <t xml:space="preserve">Wage tax  </t>
  </si>
  <si>
    <t xml:space="preserve">Vennootschapsbelasting  </t>
  </si>
  <si>
    <t xml:space="preserve">Corporation tax  </t>
  </si>
  <si>
    <t xml:space="preserve">Accijnzen  </t>
  </si>
  <si>
    <t xml:space="preserve">Excise duties  </t>
  </si>
  <si>
    <t xml:space="preserve">Milieuheffingen  </t>
  </si>
  <si>
    <t xml:space="preserve">Environmental taxes  </t>
  </si>
  <si>
    <t xml:space="preserve">Motorrijtuigenbelasting (incl. eurovignet)  </t>
  </si>
  <si>
    <t xml:space="preserve">Motor vehicle tax (incl. eurovignet)  </t>
  </si>
  <si>
    <t xml:space="preserve">Belasting van personenauto's en motorrijwielen (BPM)  </t>
  </si>
  <si>
    <t xml:space="preserve">Taxes on passenger cars and motorcycles (BPM)  </t>
  </si>
  <si>
    <t xml:space="preserve">Overdrachtsbelasting  </t>
  </si>
  <si>
    <t xml:space="preserve">Real estate transfer tax  </t>
  </si>
  <si>
    <t xml:space="preserve">Onroerendezaakbelasting  </t>
  </si>
  <si>
    <t xml:space="preserve">Property tax  </t>
  </si>
  <si>
    <t xml:space="preserve">Dividendbelasting  </t>
  </si>
  <si>
    <t xml:space="preserve">Dividend tax  </t>
  </si>
  <si>
    <t xml:space="preserve">Invoerrechten  </t>
  </si>
  <si>
    <t xml:space="preserve">Import duties  </t>
  </si>
  <si>
    <t xml:space="preserve">Inkomstenbelasting 1)  </t>
  </si>
  <si>
    <t xml:space="preserve">Income tax 1)  </t>
  </si>
  <si>
    <t xml:space="preserve">Vermogensheffingen 2)  </t>
  </si>
  <si>
    <t xml:space="preserve">Capital taxes 2)  </t>
  </si>
  <si>
    <t xml:space="preserve">Vermogensbelasting  </t>
  </si>
  <si>
    <t xml:space="preserve">Tax on net wealth of individuals  </t>
  </si>
  <si>
    <t xml:space="preserve">Assurantiebelasting  </t>
  </si>
  <si>
    <t xml:space="preserve">Insurance premium tax  </t>
  </si>
  <si>
    <t xml:space="preserve">Overige  </t>
  </si>
  <si>
    <t xml:space="preserve">Other  </t>
  </si>
  <si>
    <t>EU-heffingvoeding</t>
  </si>
  <si>
    <t>overig overig</t>
  </si>
  <si>
    <t xml:space="preserve">Belastingen op productie en invoer  </t>
  </si>
  <si>
    <t xml:space="preserve">Taxes on production and imports  </t>
  </si>
  <si>
    <t xml:space="preserve">Belastingen op inkomen en vermogen  </t>
  </si>
  <si>
    <t xml:space="preserve">Current taxes on income and wealth  </t>
  </si>
  <si>
    <t xml:space="preserve">Kapitaaloverdrachten 2)  </t>
  </si>
  <si>
    <t xml:space="preserve">Capital transfers 2)  </t>
  </si>
  <si>
    <t xml:space="preserve">Betaald door:  </t>
  </si>
  <si>
    <t xml:space="preserve">Paid by:  </t>
  </si>
  <si>
    <t xml:space="preserve">Ingezetenen  </t>
  </si>
  <si>
    <t xml:space="preserve">Residents  </t>
  </si>
  <si>
    <t xml:space="preserve">Buitenland  </t>
  </si>
  <si>
    <t xml:space="preserve">Rest of the world  </t>
  </si>
  <si>
    <t xml:space="preserve">Ontvangen door:  </t>
  </si>
  <si>
    <t xml:space="preserve">Received by:  </t>
  </si>
  <si>
    <t xml:space="preserve">Overheid  </t>
  </si>
  <si>
    <t xml:space="preserve">General government  </t>
  </si>
  <si>
    <t xml:space="preserve">1) Voor de jaren 1999-2002 is er sprake van negatieve ontvangsten inkomstenbelasting. Sinds 1999 worden verminderingen van loonbelasting vanwege  </t>
  </si>
  <si>
    <t xml:space="preserve">1) For the years 1999-2002, income tax is negative. Since 1999 all reductions in wage tax due to deductibility of specific expenses are  </t>
  </si>
  <si>
    <t xml:space="preserve">    aftrekposten namelijk rechtstreeks uitbetaald door de belastingdienst via een voorlopige teruggaaf inkomstenbelasting.  </t>
  </si>
  <si>
    <t xml:space="preserve">    paid out directly by the tax administration as a provisional reduction in income tax.  </t>
  </si>
  <si>
    <t xml:space="preserve">2) Vermogensheffingen zijn niet-periodieke belastingen op vermogen. Zij worden geregistreerd onder de kapitaaloverdrachten van huishoudens aan de overheid.   </t>
  </si>
  <si>
    <t xml:space="preserve">2) Capital taxes are non-periodic current taxes on wealth. They are shown as capital transfers paid by households to general government.   </t>
  </si>
  <si>
    <t>.</t>
  </si>
  <si>
    <t>–</t>
  </si>
  <si>
    <t xml:space="preserve">Niet-financiële vennootschappen  </t>
  </si>
  <si>
    <t xml:space="preserve">Non-financial corporations  </t>
  </si>
  <si>
    <t xml:space="preserve">Financiële instellingen  </t>
  </si>
  <si>
    <t xml:space="preserve">Huishoudens  </t>
  </si>
  <si>
    <t xml:space="preserve">Households  </t>
  </si>
  <si>
    <t xml:space="preserve">TABEL D 1.5  </t>
  </si>
  <si>
    <t xml:space="preserve">TABLE D 1.5  </t>
  </si>
  <si>
    <t xml:space="preserve">Sociale premies  </t>
  </si>
  <si>
    <t xml:space="preserve">Social contributions  </t>
  </si>
  <si>
    <t xml:space="preserve">Premies wettelijke sociale verzekering  </t>
  </si>
  <si>
    <t xml:space="preserve">Social security contributions  </t>
  </si>
  <si>
    <t xml:space="preserve">Zorgverzekeringswet (ZVW) 1)  </t>
  </si>
  <si>
    <t xml:space="preserve">Cure Insurance Act (ZVW) 1)  </t>
  </si>
  <si>
    <t xml:space="preserve">Algemene Wet Bijzondere Ziektekosten (AWBZ)  </t>
  </si>
  <si>
    <t xml:space="preserve">Exceptional Medical Health Act (AWBZ)  </t>
  </si>
  <si>
    <t xml:space="preserve">Ziektewet (ZW)  </t>
  </si>
  <si>
    <t xml:space="preserve">Sickness Benefits Act (ZW)  </t>
  </si>
  <si>
    <t xml:space="preserve">Algemene Arbeidsongeschiktheidswet (AAW)  </t>
  </si>
  <si>
    <t xml:space="preserve">General Disablement Benefits Act (AAW)  </t>
  </si>
  <si>
    <t xml:space="preserve">Wet Werk en Inkomen naar Arbeidsvermogen (WIA, Whk) 2)  </t>
  </si>
  <si>
    <t xml:space="preserve">Act on Work and Income based on Work Capacity (WIA, Whk) 2)  </t>
  </si>
  <si>
    <t xml:space="preserve">Arbeidsongeschiktheidskas (AOK)  </t>
  </si>
  <si>
    <t xml:space="preserve">Disablement Insurance Fund (AOK)  </t>
  </si>
  <si>
    <t xml:space="preserve">Wet Arbeidsongeschiktheidsverzekering Zelfstandigen (WAZ)  </t>
  </si>
  <si>
    <t xml:space="preserve">Disablement Insurance Act for Self-Employed (WAZ)  </t>
  </si>
  <si>
    <t xml:space="preserve">Algemene Ouderdomswet (AOW)  </t>
  </si>
  <si>
    <t xml:space="preserve">General Old Age Pensions Act (AOW)  </t>
  </si>
  <si>
    <t xml:space="preserve">Algemene Nabestaandenwet (ANW)   </t>
  </si>
  <si>
    <t xml:space="preserve">Surviving Relatives Act (ANW)   </t>
  </si>
  <si>
    <t xml:space="preserve">Algemene Kinderbijsalgwet (AKW)  </t>
  </si>
  <si>
    <t xml:space="preserve">General Family Allowance Act (AKW)  </t>
  </si>
  <si>
    <t xml:space="preserve">Werkloosheidswet (WW, WKO)  </t>
  </si>
  <si>
    <t xml:space="preserve">Unemployment Insurance Act (WW, WKO)  </t>
  </si>
  <si>
    <t xml:space="preserve">Uitvoeringsfonds voor de Overheid (UFO)  </t>
  </si>
  <si>
    <t xml:space="preserve">Executive Fund of the Government (UFO)  </t>
  </si>
  <si>
    <t xml:space="preserve">Pensioenpremies  </t>
  </si>
  <si>
    <t xml:space="preserve">Contributions to pension schemes  </t>
  </si>
  <si>
    <t xml:space="preserve">Pensioenpremies (bruto)  </t>
  </si>
  <si>
    <t xml:space="preserve">Contributions to pension schemes (gross)  </t>
  </si>
  <si>
    <t xml:space="preserve">    Bedrijfspensioenfondsen  </t>
  </si>
  <si>
    <t xml:space="preserve">    Industrial associations' pension funds  </t>
  </si>
  <si>
    <t xml:space="preserve">    Ondernemingspensioenfondsen  </t>
  </si>
  <si>
    <t xml:space="preserve">    Company pension funds  </t>
  </si>
  <si>
    <t xml:space="preserve">    Overige pensioenfondsen (incl. VUT-fondsen)  </t>
  </si>
  <si>
    <t xml:space="preserve">    Pension funds n.e.c. (incl. Early Retirement Schemes)  </t>
  </si>
  <si>
    <t xml:space="preserve">    Levensverzekeringmaatschappijen  </t>
  </si>
  <si>
    <t xml:space="preserve">    Life insurance companies  </t>
  </si>
  <si>
    <t xml:space="preserve">Vergoeding voor verzekeringsdiensten (–)  </t>
  </si>
  <si>
    <t xml:space="preserve">Charges for insurance services (–)  </t>
  </si>
  <si>
    <t xml:space="preserve">Overige particuliere sociale premies  </t>
  </si>
  <si>
    <t xml:space="preserve">Other private social insurance contributions  </t>
  </si>
  <si>
    <t xml:space="preserve">Overige particuliere sociale premies (bruto)  </t>
  </si>
  <si>
    <t xml:space="preserve">Other private social insurance contributions (gross)  </t>
  </si>
  <si>
    <t xml:space="preserve">    Fonds arbeidsongeschiktheidsverzekering  </t>
  </si>
  <si>
    <t xml:space="preserve">    Fund for Disabled   </t>
  </si>
  <si>
    <t xml:space="preserve">    overheidspersoneel (FAOP)  </t>
  </si>
  <si>
    <t xml:space="preserve">    Civil Servants (FAOP)  </t>
  </si>
  <si>
    <t xml:space="preserve">    Ziektekostenvoorzieningen voor ambtenaren  </t>
  </si>
  <si>
    <t xml:space="preserve">    Compulsory health insurance for civil servants  </t>
  </si>
  <si>
    <t xml:space="preserve">    Overige particuliere sociale fondsen  </t>
  </si>
  <si>
    <t xml:space="preserve">    Other private social funds  </t>
  </si>
  <si>
    <t xml:space="preserve">Toegerekende sociale premies  </t>
  </si>
  <si>
    <t xml:space="preserve">Imputed social contributions  </t>
  </si>
  <si>
    <t xml:space="preserve">Doorbetaling bij ziekte  </t>
  </si>
  <si>
    <t xml:space="preserve">Paid sick leave  </t>
  </si>
  <si>
    <t xml:space="preserve">Interimregeling ziektekostenvergoeding ambtenaren  </t>
  </si>
  <si>
    <t xml:space="preserve">Reimbursement medical expenses civil servants  </t>
  </si>
  <si>
    <t xml:space="preserve">Wachtgelden voormalig overheidspersoneel  </t>
  </si>
  <si>
    <t xml:space="preserve">Unemployment benefits former civil servants  </t>
  </si>
  <si>
    <t xml:space="preserve">Eigen pensioen militairen  </t>
  </si>
  <si>
    <t xml:space="preserve">Military pension provisions  </t>
  </si>
  <si>
    <t xml:space="preserve">Sociale premies van het buitenland  </t>
  </si>
  <si>
    <t xml:space="preserve">Social contributions from the rest of the world   </t>
  </si>
  <si>
    <t xml:space="preserve">Financial corporations  </t>
  </si>
  <si>
    <t xml:space="preserve">Huishoudens (incl. IZWh)  </t>
  </si>
  <si>
    <t xml:space="preserve">Households (incl. NPISH)  </t>
  </si>
  <si>
    <t xml:space="preserve">The rest of the world  </t>
  </si>
  <si>
    <t xml:space="preserve">1) Betreft tot en met 2005 `Ziekenfondswet (ZFW)'. </t>
  </si>
  <si>
    <t xml:space="preserve">1) Until 2005  'Medical Health Fund Act (ZFW)'. </t>
  </si>
  <si>
    <t xml:space="preserve">2) Betreft tot en met 2005 `Wet op de Arbeidsongeschiktheidsverzekering (WAO)`.  </t>
  </si>
  <si>
    <t xml:space="preserve">2) Until 2005 `Disablement Insurance Act (WAO)`.  </t>
  </si>
  <si>
    <t>periode 1949-1969 aansluitend op tabellen in nationale rekeningen</t>
  </si>
  <si>
    <t>omrekenfactor gld/euro</t>
  </si>
  <si>
    <t xml:space="preserve">Vennootschapsbelasting, inclusief ondermingsbelasting in 1949  </t>
  </si>
  <si>
    <t xml:space="preserve">Taxes on passenger cars and motorcycles (BPM): in 1969 ingevoerd  </t>
  </si>
  <si>
    <t>Overdrachtsbelasting  rijk (rechten van zegel en registratie)</t>
  </si>
  <si>
    <t xml:space="preserve">Real estate transfer tax </t>
  </si>
  <si>
    <t>Onroerendezaakbelasting  bestaat vanaf 1970</t>
  </si>
  <si>
    <t xml:space="preserve">Property tax: </t>
  </si>
  <si>
    <t>wegen, straat- vaart- baat- en rioolbelasting (lokaal)</t>
  </si>
  <si>
    <t>grondbelasting (rijk)</t>
  </si>
  <si>
    <t>personele belasting (gemeenten)</t>
  </si>
  <si>
    <t>Vermogensaanswasbelasting rijk</t>
  </si>
  <si>
    <t>Vermogensheffing ineens rijk</t>
  </si>
  <si>
    <t>Successierechten rijk</t>
  </si>
  <si>
    <t>Vermogensbelasting  rijk</t>
  </si>
  <si>
    <t>Assurantiebelasting  gemeenten</t>
  </si>
  <si>
    <t>vereveningsheffing invalditeitsuitkering (betaald door werkgever ter financierng van deze uitkering</t>
  </si>
  <si>
    <t>Rechten op mijnen, statistiek en accijns op zout  (pg)</t>
  </si>
  <si>
    <t>Heffingen rijksbureaus en consentgeld CDIU</t>
  </si>
  <si>
    <t>Vergunnings- en verlofrecht gemeenten</t>
  </si>
  <si>
    <t>Vermakelijkheidsbelasting gemeenten</t>
  </si>
  <si>
    <t>waterschapslasten                            (indir)</t>
  </si>
  <si>
    <t>admin.heffingen pbo's</t>
  </si>
  <si>
    <t>Commissarissenbelast.          (ink?,dir)</t>
  </si>
  <si>
    <t>Kansspelbelasting                 (dir)</t>
  </si>
  <si>
    <t>hondenbelasting                  (gem.)(dir)</t>
  </si>
  <si>
    <t>vooral EU</t>
  </si>
  <si>
    <t>niet rijk</t>
  </si>
  <si>
    <t>gemeenten</t>
  </si>
  <si>
    <t>provincies</t>
  </si>
  <si>
    <t>waterschappen</t>
  </si>
  <si>
    <t>pbo</t>
  </si>
  <si>
    <t>Totaal belastingen en premies</t>
  </si>
  <si>
    <t>belastingen</t>
  </si>
  <si>
    <t>premies</t>
  </si>
  <si>
    <t xml:space="preserve">nieuw  </t>
  </si>
  <si>
    <t>oud, soms inclusief vrijwillige verzekering, eigen bijdrage e.d. (dus eerst bruto premies)</t>
  </si>
  <si>
    <t>Algemene Wet Bijzondere Ziektekosten (AWBZ)  ingevoerd in 1968, eerste ontvangsten in 1969</t>
  </si>
  <si>
    <t xml:space="preserve">  ongevallenverzekering (wg)</t>
  </si>
  <si>
    <t xml:space="preserve">  invaliditeit + ouderdom</t>
  </si>
  <si>
    <t>Indirect taxes</t>
  </si>
  <si>
    <t xml:space="preserve">Total Taxes </t>
  </si>
  <si>
    <t>Capital Taxes</t>
  </si>
  <si>
    <t xml:space="preserve">Other </t>
  </si>
  <si>
    <t xml:space="preserve">Total Proof </t>
  </si>
  <si>
    <t xml:space="preserve">Wage tax and Social Security contribution </t>
  </si>
  <si>
    <t xml:space="preserve">Billions of Euro </t>
  </si>
  <si>
    <t xml:space="preserve">Total </t>
  </si>
  <si>
    <t>periode 196902007 (2006 en 2007 zijn voorlopige cijfers, dus updaten als nieuwe NR beschikbaar komt)</t>
  </si>
  <si>
    <t>CPB belastingbegrip is alle belastingen ontvangen door Nederlandse overheid plus ontvangen door EU (invoerrechten vanaf 1969, EU0heffingvoedingsmiddelen en afdracht op geharmoniseerde BTW0grondslag)</t>
  </si>
  <si>
    <t>EU0heffingvoeding</t>
  </si>
  <si>
    <t xml:space="preserve">1) Voor de jaren 199902002 is er sprake van negatieve ontvangsten inkomstenbelasting. Sinds 1999 worden verminderingen van loonbelasting vanwege  </t>
  </si>
  <si>
    <t xml:space="preserve">1) For the years 199902002, income tax is negative. Since 1999 all reductions in wage tax due to deductibility of specific expenses are  </t>
  </si>
  <si>
    <t xml:space="preserve">2) Vermogensheffingen zijn niet0periodieke belastingen op vermogen. Zij worden geregistreerd onder de kapitaaloverdrachten van huishoudens aan de overheid.   </t>
  </si>
  <si>
    <t xml:space="preserve">2) Capital taxes are non0periodic current taxes on wealth. They are shown as capital transfers paid by households to general government.   </t>
  </si>
  <si>
    <t xml:space="preserve">Disablement Insurance Act for Self0Employed (WAZ)  </t>
  </si>
  <si>
    <t xml:space="preserve">    Overige pensioenfondsen (incl. VUT0fondsen)  </t>
  </si>
  <si>
    <t xml:space="preserve">Niet0financiële vennootschappen  </t>
  </si>
  <si>
    <t xml:space="preserve">Non0financial corporations  </t>
  </si>
  <si>
    <t xml:space="preserve">Assumption:(wage and social security contributions) 1 The tax rates are ,on each of the tax bases, constant and equal to 2008 level. The aggregates therefore move in line with the tax bases.  </t>
  </si>
  <si>
    <t xml:space="preserve">Income Taxes and Social Security contribution </t>
  </si>
  <si>
    <t xml:space="preserve">Income Taxes and Social security contribution </t>
  </si>
  <si>
    <t xml:space="preserve">Assumption: (indirect taxes) 2 The fraction of total consumption related to wage, pensions and so on is the same as the fraction of total income that derives by wages pensions and so on   </t>
  </si>
  <si>
    <t xml:space="preserve">  First Pillar </t>
  </si>
  <si>
    <t xml:space="preserve">  Second Pillar </t>
  </si>
  <si>
    <t xml:space="preserve">       Sickness and Disability </t>
  </si>
  <si>
    <t xml:space="preserve">       Child allowance</t>
  </si>
  <si>
    <t xml:space="preserve">       Unemployment, welfare and other </t>
  </si>
  <si>
    <t>Social Security Contributions Tax Base</t>
  </si>
  <si>
    <t xml:space="preserve">Pension Tax Base </t>
  </si>
  <si>
    <t>Wage Tax base in millions of euros</t>
  </si>
  <si>
    <t>Wage Tax base in billions of euros</t>
  </si>
  <si>
    <t xml:space="preserve">Wage Tax base in guilters </t>
  </si>
  <si>
    <t>1969 difference</t>
  </si>
  <si>
    <t xml:space="preserve">Income Taxes, Social Security contributions and Inheritance Taxes </t>
  </si>
  <si>
    <t>Corporation and Dividend Taxes</t>
  </si>
  <si>
    <t xml:space="preserve">Income Taxes and Inheritance Taxes </t>
  </si>
  <si>
    <t>Income taxes  + Social Security Contributions+Inheritance</t>
  </si>
  <si>
    <t>GDP ( in billions of euro)</t>
  </si>
  <si>
    <t xml:space="preserve">GDP Growth Rate </t>
  </si>
  <si>
    <t>Pension Tax Base Growth</t>
  </si>
  <si>
    <t xml:space="preserve">Other develops back in line with pensions tax base growth. </t>
  </si>
  <si>
    <t>Adjustment</t>
  </si>
  <si>
    <t xml:space="preserve">New Sum </t>
  </si>
  <si>
    <t>Adjusted values</t>
  </si>
  <si>
    <t xml:space="preserve">Sum ( Proof) </t>
  </si>
  <si>
    <t xml:space="preserve">Net Income </t>
  </si>
  <si>
    <t xml:space="preserve">Assumptions ( direct taxes) : Capital Taxes develop back in line with the GDP growth rate. </t>
  </si>
  <si>
    <t xml:space="preserve">Assumption ( indirect taxes) : Net income from capital is 3% of the total net income ( because that is the roughtly the percentage in direct taxes </t>
  </si>
  <si>
    <t xml:space="preserve">Relative size  </t>
  </si>
  <si>
    <t xml:space="preserve">The percentage of net income coming from wages or pensions or ss and so on is the same percentage of indirect taxes paid on consumption deriving from wages, pensions…. </t>
  </si>
  <si>
    <t xml:space="preserve">Total Net Income </t>
  </si>
  <si>
    <t xml:space="preserve">other= early retirement benefits paid by private firms to old. They are then taxes. </t>
  </si>
  <si>
    <t>Data necessary for calculations</t>
  </si>
  <si>
    <t xml:space="preserve">Actual data </t>
  </si>
  <si>
    <t xml:space="preserve">    Other ( taxes on early private retirement benefits)</t>
  </si>
  <si>
    <t xml:space="preserve">Assumption: the tax rate is the same among the subitems of social security for both direct and indirect taxes </t>
  </si>
  <si>
    <t xml:space="preserve">Age profile for direct and indirect taxes are the same. Direct taxes are related to income. Insome ise related to consumption thus we have the same profiles. </t>
  </si>
  <si>
    <t xml:space="preserve">Social Security Contributions Tax Base ( shares) Indirect Taxes </t>
  </si>
  <si>
    <t xml:space="preserve">Social Security Contributions Tax Base ( shares) Direct Taxes </t>
  </si>
  <si>
    <t xml:space="preserve">Shares </t>
  </si>
  <si>
    <t xml:space="preserve">Adjusted </t>
  </si>
  <si>
    <t xml:space="preserve">Other is included in Indirect taxes. It is split among the various indirect taxes items in line with the share of one particular item into indirect taxes </t>
  </si>
  <si>
    <t>Seignorage</t>
  </si>
  <si>
    <t>GDP ( BLN EURO)</t>
  </si>
  <si>
    <t xml:space="preserve">Indirect taxes ( and Other and Seignorage ) </t>
  </si>
  <si>
    <t xml:space="preserve">Seignoirage is included in Indirect taxes in the same way in which other is </t>
  </si>
  <si>
    <t xml:space="preserve">Corporation Taxes from Gas </t>
  </si>
  <si>
    <t>Corporation and Dividend Taxes ( excluding corp. taxes from gas)</t>
  </si>
  <si>
    <t>Corporation Taxes from Gas MLN Euro</t>
  </si>
  <si>
    <t>Corporation Taxes from Gas BLN euro</t>
  </si>
  <si>
    <t xml:space="preserve">Corporation and dividend taxes ( Excluding corporation taxes from gas ) </t>
  </si>
  <si>
    <t xml:space="preserve">We assumed that all the tax rate decreased in the same proportion. This proportion is determined by the relative difference btween the realization of total taxes and the first round results when projecting backwards in time. </t>
  </si>
  <si>
    <t xml:space="preserve"> </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</si>
</sst>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_-;_-* #,##0.00\-;_-* &quot;-&quot;??_-;_-@_-"/>
    <numFmt numFmtId="173" formatCode="_-* #,##0_-;_-* #,##0\-;_-* &quot;-&quot;_-;_-@_-"/>
    <numFmt numFmtId="174" formatCode="_-&quot;€&quot;\ * #,##0.00_-;_-&quot;€&quot;\ * #,##0.00\-;_-&quot;€&quot;\ * &quot;-&quot;??_-;_-@_-"/>
    <numFmt numFmtId="175" formatCode="_-&quot;€&quot;\ * #,##0_-;_-&quot;€&quot;\ * #,##0\-;_-&quot;€&quot;\ * &quot;-&quot;_-;_-@_-"/>
    <numFmt numFmtId="176" formatCode="#\ ###\ ##0;&quot;–&quot;#\ ###\ ##0"/>
    <numFmt numFmtId="177" formatCode="#\ ###\ ##0;&quot;-&quot;#\ ###\ ##0"/>
    <numFmt numFmtId="178" formatCode="#\ ###\ ##0;\–#\ ###\ ##0"/>
    <numFmt numFmtId="179" formatCode="0.0"/>
    <numFmt numFmtId="180" formatCode="0.000000"/>
    <numFmt numFmtId="181" formatCode="0.0000000000000000000000000"/>
    <numFmt numFmtId="182" formatCode="0.00000000000"/>
  </numFmts>
  <fonts count="16">
    <font>
      <sz val="10"/>
      <name val="Arial"/>
      <family val="0"/>
    </font>
    <font>
      <sz val="8"/>
      <name val="Arial"/>
      <family val="0"/>
    </font>
    <font>
      <b/>
      <sz val="10"/>
      <name val="Arial"/>
      <family val="2"/>
    </font>
    <font>
      <b/>
      <sz val="12"/>
      <name val="Arial"/>
      <family val="2"/>
    </font>
    <font>
      <sz val="12"/>
      <name val="Arial"/>
      <family val="0"/>
    </font>
    <font>
      <b/>
      <sz val="16"/>
      <name val="Arial"/>
      <family val="2"/>
    </font>
    <font>
      <b/>
      <sz val="14"/>
      <name val="Arial"/>
      <family val="2"/>
    </font>
    <font>
      <b/>
      <i/>
      <sz val="16"/>
      <name val="Arial"/>
      <family val="2"/>
    </font>
    <font>
      <b/>
      <sz val="7"/>
      <name val="Arial"/>
      <family val="2"/>
    </font>
    <font>
      <sz val="6.5"/>
      <name val="Arial"/>
      <family val="2"/>
    </font>
    <font>
      <i/>
      <sz val="6.5"/>
      <name val="Arial"/>
      <family val="2"/>
    </font>
    <font>
      <sz val="6"/>
      <name val="Arial"/>
      <family val="2"/>
    </font>
    <font>
      <b/>
      <sz val="6.5"/>
      <name val="Arial"/>
      <family val="2"/>
    </font>
    <font>
      <b/>
      <sz val="6"/>
      <name val="Arial"/>
      <family val="2"/>
    </font>
    <font>
      <sz val="7"/>
      <name val="Arial"/>
      <family val="2"/>
    </font>
    <font>
      <i/>
      <sz val="10"/>
      <name val="Arial"/>
      <family val="2"/>
    </font>
  </fonts>
  <fills count="3">
    <fill>
      <patternFill/>
    </fill>
    <fill>
      <patternFill patternType="gray125"/>
    </fill>
    <fill>
      <patternFill patternType="solid">
        <fgColor indexed="13"/>
        <bgColor indexed="64"/>
      </patternFill>
    </fill>
  </fills>
  <borders count="2">
    <border>
      <left/>
      <right/>
      <top/>
      <bottom/>
      <diagonal/>
    </border>
    <border>
      <left>
        <color indexed="63"/>
      </left>
      <right>
        <color indexed="63"/>
      </right>
      <top>
        <color indexed="63"/>
      </top>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1">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1" fontId="0" fillId="0" borderId="0" xfId="0" applyNumberFormat="1" applyAlignment="1">
      <alignment/>
    </xf>
    <xf numFmtId="0" fontId="5" fillId="0" borderId="0" xfId="0" applyFont="1" applyAlignment="1">
      <alignment/>
    </xf>
    <xf numFmtId="0" fontId="6" fillId="0" borderId="0" xfId="0" applyFont="1" applyAlignment="1">
      <alignment/>
    </xf>
    <xf numFmtId="49" fontId="7" fillId="0" borderId="0" xfId="0" applyNumberFormat="1" applyFont="1" applyFill="1" applyAlignment="1">
      <alignment vertical="top"/>
    </xf>
    <xf numFmtId="0" fontId="8" fillId="0" borderId="0" xfId="0" applyFont="1" applyFill="1" applyAlignment="1">
      <alignment/>
    </xf>
    <xf numFmtId="0" fontId="8" fillId="0" borderId="0" xfId="0" applyFont="1" applyFill="1" applyAlignment="1">
      <alignment horizontal="left"/>
    </xf>
    <xf numFmtId="49" fontId="8" fillId="0" borderId="0" xfId="0" applyNumberFormat="1" applyFont="1" applyFill="1" applyAlignment="1" applyProtection="1">
      <alignment/>
      <protection/>
    </xf>
    <xf numFmtId="0" fontId="8" fillId="0" borderId="0" xfId="0" applyFont="1" applyFill="1" applyAlignment="1" applyProtection="1">
      <alignment horizontal="left"/>
      <protection/>
    </xf>
    <xf numFmtId="0" fontId="9" fillId="0" borderId="1" xfId="0" applyFont="1" applyFill="1" applyBorder="1" applyAlignment="1" applyProtection="1">
      <alignment horizontal="fill"/>
      <protection/>
    </xf>
    <xf numFmtId="0" fontId="9" fillId="0" borderId="0" xfId="0" applyFont="1" applyFill="1" applyAlignment="1" applyProtection="1">
      <alignment/>
      <protection/>
    </xf>
    <xf numFmtId="49" fontId="9" fillId="0" borderId="0" xfId="0" applyNumberFormat="1" applyFont="1" applyFill="1" applyAlignment="1" applyProtection="1">
      <alignment/>
      <protection/>
    </xf>
    <xf numFmtId="49" fontId="10" fillId="0" borderId="0" xfId="0" applyNumberFormat="1" applyFont="1" applyFill="1" applyAlignment="1" applyProtection="1">
      <alignment horizontal="right"/>
      <protection/>
    </xf>
    <xf numFmtId="0" fontId="9" fillId="0" borderId="0" xfId="0" applyFont="1" applyFill="1" applyBorder="1" applyAlignment="1" applyProtection="1">
      <alignment horizontal="right"/>
      <protection/>
    </xf>
    <xf numFmtId="49" fontId="9" fillId="0" borderId="0" xfId="0" applyNumberFormat="1" applyFont="1" applyFill="1" applyAlignment="1">
      <alignment/>
    </xf>
    <xf numFmtId="0" fontId="9" fillId="0" borderId="0" xfId="0" applyFont="1" applyFill="1" applyAlignment="1" applyProtection="1">
      <alignment horizontal="left"/>
      <protection/>
    </xf>
    <xf numFmtId="176" fontId="9" fillId="0" borderId="0" xfId="0" applyNumberFormat="1" applyFont="1" applyFill="1" applyAlignment="1" applyProtection="1">
      <alignment/>
      <protection/>
    </xf>
    <xf numFmtId="0" fontId="11" fillId="0" borderId="0" xfId="0" applyFont="1" applyFill="1" applyAlignment="1">
      <alignment/>
    </xf>
    <xf numFmtId="0" fontId="9" fillId="0" borderId="0" xfId="0" applyFont="1" applyFill="1" applyAlignment="1">
      <alignment/>
    </xf>
    <xf numFmtId="49" fontId="8" fillId="0" borderId="0" xfId="0" applyNumberFormat="1" applyFont="1" applyFill="1" applyAlignment="1">
      <alignment/>
    </xf>
    <xf numFmtId="0" fontId="9" fillId="0" borderId="0" xfId="0" applyFont="1" applyFill="1" applyAlignment="1">
      <alignment/>
    </xf>
    <xf numFmtId="49" fontId="9" fillId="0" borderId="0" xfId="0" applyNumberFormat="1" applyFont="1" applyFill="1" applyAlignment="1">
      <alignment/>
    </xf>
    <xf numFmtId="0" fontId="9" fillId="0" borderId="0" xfId="0" applyFont="1" applyFill="1" applyAlignment="1" applyProtection="1">
      <alignment/>
      <protection/>
    </xf>
    <xf numFmtId="49" fontId="10" fillId="0" borderId="0" xfId="0" applyNumberFormat="1" applyFont="1" applyFill="1" applyAlignment="1">
      <alignment/>
    </xf>
    <xf numFmtId="49" fontId="12" fillId="0" borderId="0" xfId="0" applyNumberFormat="1" applyFont="1" applyFill="1" applyBorder="1" applyAlignment="1" applyProtection="1">
      <alignment/>
      <protection/>
    </xf>
    <xf numFmtId="49" fontId="9" fillId="0" borderId="0" xfId="0" applyNumberFormat="1" applyFont="1" applyFill="1" applyBorder="1" applyAlignment="1" applyProtection="1">
      <alignment/>
      <protection/>
    </xf>
    <xf numFmtId="49" fontId="9" fillId="0" borderId="1" xfId="0" applyNumberFormat="1" applyFont="1" applyFill="1" applyBorder="1" applyAlignment="1" applyProtection="1">
      <alignment horizontal="fill"/>
      <protection/>
    </xf>
    <xf numFmtId="177" fontId="9" fillId="0" borderId="1" xfId="0" applyNumberFormat="1" applyFont="1" applyFill="1" applyBorder="1" applyAlignment="1" applyProtection="1">
      <alignment horizontal="fill"/>
      <protection/>
    </xf>
    <xf numFmtId="177" fontId="9" fillId="0" borderId="0" xfId="0" applyNumberFormat="1" applyFont="1" applyFill="1" applyAlignment="1" applyProtection="1">
      <alignment/>
      <protection/>
    </xf>
    <xf numFmtId="176" fontId="9" fillId="0" borderId="0" xfId="0" applyNumberFormat="1" applyFont="1" applyFill="1" applyAlignment="1" applyProtection="1">
      <alignment horizontal="right"/>
      <protection/>
    </xf>
    <xf numFmtId="0" fontId="12" fillId="0" borderId="0" xfId="0" applyFont="1" applyFill="1" applyAlignment="1" applyProtection="1">
      <alignment horizontal="left"/>
      <protection/>
    </xf>
    <xf numFmtId="49" fontId="12" fillId="0" borderId="0" xfId="0" applyNumberFormat="1" applyFont="1" applyFill="1" applyAlignment="1">
      <alignment/>
    </xf>
    <xf numFmtId="0" fontId="12" fillId="0" borderId="0" xfId="0" applyFont="1" applyFill="1" applyAlignment="1">
      <alignment/>
    </xf>
    <xf numFmtId="0" fontId="13" fillId="0" borderId="0" xfId="0" applyFont="1" applyFill="1" applyAlignment="1">
      <alignment/>
    </xf>
    <xf numFmtId="0" fontId="12" fillId="0" borderId="0" xfId="0" applyFont="1" applyFill="1" applyAlignment="1" applyProtection="1">
      <alignment/>
      <protection/>
    </xf>
    <xf numFmtId="0" fontId="12" fillId="0" borderId="0" xfId="0" applyNumberFormat="1" applyFont="1" applyFill="1" applyAlignment="1" applyProtection="1">
      <alignment horizontal="right"/>
      <protection/>
    </xf>
    <xf numFmtId="177" fontId="9" fillId="0" borderId="0" xfId="0" applyNumberFormat="1" applyFont="1" applyFill="1" applyAlignment="1">
      <alignment/>
    </xf>
    <xf numFmtId="0" fontId="9" fillId="0" borderId="1" xfId="0" applyFont="1" applyFill="1" applyBorder="1" applyAlignment="1" applyProtection="1">
      <alignment horizontal="left"/>
      <protection/>
    </xf>
    <xf numFmtId="0" fontId="9" fillId="0" borderId="0" xfId="0" applyFont="1" applyFill="1" applyAlignment="1">
      <alignment horizontal="left"/>
    </xf>
    <xf numFmtId="0" fontId="14" fillId="0" borderId="0" xfId="0" applyFont="1" applyFill="1" applyAlignment="1">
      <alignment horizontal="left"/>
    </xf>
    <xf numFmtId="0" fontId="14" fillId="0" borderId="0" xfId="0" applyFont="1" applyFill="1" applyAlignment="1">
      <alignment/>
    </xf>
    <xf numFmtId="177" fontId="9" fillId="0" borderId="0" xfId="0" applyNumberFormat="1" applyFont="1" applyFill="1" applyAlignment="1" applyProtection="1">
      <alignment horizontal="left"/>
      <protection/>
    </xf>
    <xf numFmtId="176" fontId="9" fillId="0" borderId="0" xfId="0" applyNumberFormat="1" applyFont="1" applyFill="1" applyAlignment="1">
      <alignment/>
    </xf>
    <xf numFmtId="0" fontId="12" fillId="0" borderId="0" xfId="0" applyFont="1" applyFill="1" applyAlignment="1">
      <alignment horizontal="left"/>
    </xf>
    <xf numFmtId="2" fontId="0" fillId="0" borderId="0" xfId="0" applyNumberFormat="1" applyAlignment="1">
      <alignment/>
    </xf>
    <xf numFmtId="0" fontId="15" fillId="0" borderId="0" xfId="0" applyFont="1" applyAlignment="1">
      <alignment/>
    </xf>
    <xf numFmtId="49" fontId="2" fillId="0" borderId="0" xfId="0" applyNumberFormat="1" applyFont="1" applyFill="1" applyAlignment="1">
      <alignment/>
    </xf>
    <xf numFmtId="0" fontId="2" fillId="0" borderId="0" xfId="0" applyFont="1" applyFill="1" applyAlignment="1" applyProtection="1">
      <alignment horizontal="left"/>
      <protection/>
    </xf>
    <xf numFmtId="0" fontId="2" fillId="0" borderId="0" xfId="0" applyFont="1" applyFill="1" applyAlignment="1">
      <alignment/>
    </xf>
    <xf numFmtId="49" fontId="0" fillId="0" borderId="0" xfId="0" applyNumberFormat="1" applyFont="1" applyFill="1" applyAlignment="1">
      <alignment/>
    </xf>
    <xf numFmtId="176" fontId="0" fillId="0" borderId="0" xfId="0" applyNumberFormat="1" applyFont="1" applyFill="1" applyAlignment="1" applyProtection="1">
      <alignment/>
      <protection/>
    </xf>
    <xf numFmtId="176" fontId="0" fillId="0" borderId="0" xfId="0" applyNumberFormat="1" applyAlignment="1">
      <alignment/>
    </xf>
    <xf numFmtId="0" fontId="2" fillId="0" borderId="0" xfId="0" applyFont="1" applyAlignment="1" applyProtection="1">
      <alignment horizontal="left"/>
      <protection/>
    </xf>
    <xf numFmtId="179" fontId="0" fillId="0" borderId="0" xfId="0" applyNumberFormat="1" applyAlignment="1">
      <alignment/>
    </xf>
    <xf numFmtId="179" fontId="0" fillId="0" borderId="0" xfId="0" applyNumberFormat="1" applyFont="1" applyAlignment="1">
      <alignment/>
    </xf>
    <xf numFmtId="179" fontId="0" fillId="0" borderId="0" xfId="0" applyNumberFormat="1" applyBorder="1" applyAlignment="1">
      <alignment/>
    </xf>
    <xf numFmtId="179" fontId="0" fillId="0" borderId="0" xfId="0" applyNumberFormat="1" applyFill="1" applyBorder="1" applyAlignment="1">
      <alignment/>
    </xf>
    <xf numFmtId="176" fontId="9" fillId="2" borderId="0" xfId="0" applyNumberFormat="1" applyFont="1" applyFill="1" applyAlignment="1" applyProtection="1">
      <alignmen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155"/>
  <sheetViews>
    <sheetView workbookViewId="0" topLeftCell="A7">
      <pane xSplit="3" ySplit="3" topLeftCell="E79" activePane="bottomRight" state="frozen"/>
      <selection pane="topLeft" activeCell="A7" sqref="A7"/>
      <selection pane="topRight" activeCell="D7" sqref="D7"/>
      <selection pane="bottomLeft" activeCell="A10" sqref="A10"/>
      <selection pane="bottomRight" activeCell="E90" sqref="E90"/>
    </sheetView>
  </sheetViews>
  <sheetFormatPr defaultColWidth="9.140625" defaultRowHeight="12.75"/>
  <cols>
    <col min="2" max="2" width="81.8515625" style="0" bestFit="1" customWidth="1"/>
    <col min="3" max="3" width="119.28125" style="0" bestFit="1" customWidth="1"/>
    <col min="4" max="4" width="57.7109375" style="0" bestFit="1" customWidth="1"/>
  </cols>
  <sheetData>
    <row r="1" ht="12.75">
      <c r="A1" t="s">
        <v>8</v>
      </c>
    </row>
    <row r="2" ht="12.75">
      <c r="A2" t="s">
        <v>158</v>
      </c>
    </row>
    <row r="3" ht="12.75">
      <c r="A3" t="s">
        <v>9</v>
      </c>
    </row>
    <row r="5" spans="1:3" ht="12.75">
      <c r="A5" t="s">
        <v>10</v>
      </c>
      <c r="C5" t="s">
        <v>11</v>
      </c>
    </row>
    <row r="6" spans="1:3" ht="12.75">
      <c r="A6" s="1" t="s">
        <v>12</v>
      </c>
      <c r="B6" s="1"/>
      <c r="C6" s="1" t="s">
        <v>13</v>
      </c>
    </row>
    <row r="7" spans="1:10" ht="12.75">
      <c r="A7" s="1" t="s">
        <v>14</v>
      </c>
      <c r="B7" s="1"/>
      <c r="C7" s="1" t="s">
        <v>15</v>
      </c>
      <c r="H7" t="s">
        <v>159</v>
      </c>
      <c r="J7">
        <v>2.20371</v>
      </c>
    </row>
    <row r="8" spans="1:25" ht="12.75">
      <c r="A8" s="1"/>
      <c r="B8" s="1"/>
      <c r="C8" s="1"/>
      <c r="E8" s="1">
        <v>1949</v>
      </c>
      <c r="F8" s="1">
        <v>1950</v>
      </c>
      <c r="G8" s="1">
        <v>1951</v>
      </c>
      <c r="H8" s="1">
        <v>1952</v>
      </c>
      <c r="I8" s="1">
        <v>1953</v>
      </c>
      <c r="J8" s="1">
        <v>1954</v>
      </c>
      <c r="K8" s="1">
        <v>1955</v>
      </c>
      <c r="L8" s="1">
        <v>1956</v>
      </c>
      <c r="M8" s="1">
        <v>1957</v>
      </c>
      <c r="N8" s="1">
        <v>1958</v>
      </c>
      <c r="O8" s="1">
        <v>1959</v>
      </c>
      <c r="P8" s="1">
        <v>1960</v>
      </c>
      <c r="Q8" s="1">
        <v>1961</v>
      </c>
      <c r="R8" s="1">
        <v>1962</v>
      </c>
      <c r="S8" s="1">
        <v>1963</v>
      </c>
      <c r="T8" s="1">
        <v>1964</v>
      </c>
      <c r="U8" s="1">
        <v>1965</v>
      </c>
      <c r="V8" s="1">
        <v>1966</v>
      </c>
      <c r="W8" s="1">
        <v>1967</v>
      </c>
      <c r="X8" s="1">
        <v>1968</v>
      </c>
      <c r="Y8" s="1">
        <v>1969</v>
      </c>
    </row>
    <row r="9" spans="1:25" ht="12.75">
      <c r="A9" s="1"/>
      <c r="B9" s="1"/>
      <c r="C9" s="1"/>
      <c r="Y9" t="s">
        <v>18</v>
      </c>
    </row>
    <row r="10" spans="1:3" ht="12.75">
      <c r="A10" s="1"/>
      <c r="B10" s="1"/>
      <c r="C10" s="1"/>
    </row>
    <row r="11" spans="1:25" ht="12.75">
      <c r="A11" s="1" t="s">
        <v>19</v>
      </c>
      <c r="B11" s="1"/>
      <c r="C11" s="1" t="s">
        <v>20</v>
      </c>
      <c r="E11" s="4">
        <v>371.1922167617336</v>
      </c>
      <c r="F11" s="4">
        <v>432.45254593390234</v>
      </c>
      <c r="G11" s="4">
        <v>550.8891823334286</v>
      </c>
      <c r="H11" s="4">
        <v>499.6120179152429</v>
      </c>
      <c r="I11" s="4">
        <v>530.4690726093723</v>
      </c>
      <c r="J11" s="4">
        <v>596.7209841585326</v>
      </c>
      <c r="K11" s="4">
        <v>588.09916005282</v>
      </c>
      <c r="L11" s="4">
        <v>589.4605007010904</v>
      </c>
      <c r="M11" s="4">
        <v>646.6368079284479</v>
      </c>
      <c r="N11" s="4">
        <v>632.1158410135635</v>
      </c>
      <c r="O11" s="4">
        <v>703.3593349397153</v>
      </c>
      <c r="P11" s="4">
        <v>811.3590263691683</v>
      </c>
      <c r="Q11" s="4">
        <v>857.6446084103625</v>
      </c>
      <c r="R11" s="4">
        <v>901.661289371106</v>
      </c>
      <c r="S11" s="4">
        <v>996.501354533945</v>
      </c>
      <c r="T11" s="4">
        <v>1199.3411111262371</v>
      </c>
      <c r="U11" s="4">
        <v>1343.6432198429013</v>
      </c>
      <c r="V11" s="4">
        <v>1542.8527347064721</v>
      </c>
      <c r="W11" s="4">
        <v>1775.6419855607135</v>
      </c>
      <c r="X11" s="4">
        <v>2259.8254761288918</v>
      </c>
      <c r="Y11">
        <v>2583</v>
      </c>
    </row>
    <row r="12" spans="1:25" ht="12.75">
      <c r="A12" s="1" t="s">
        <v>21</v>
      </c>
      <c r="B12" s="1"/>
      <c r="C12" s="1" t="s">
        <v>22</v>
      </c>
      <c r="E12" s="4">
        <v>259.5622836035594</v>
      </c>
      <c r="F12" s="4">
        <v>298.5873821873114</v>
      </c>
      <c r="G12" s="4">
        <v>310.8394480217451</v>
      </c>
      <c r="H12" s="4">
        <v>298.13360197122125</v>
      </c>
      <c r="I12" s="4">
        <v>314.4696897504663</v>
      </c>
      <c r="J12" s="4">
        <v>326.26797536880986</v>
      </c>
      <c r="K12" s="4">
        <v>399.78037037541236</v>
      </c>
      <c r="L12" s="4">
        <v>430.6374250695418</v>
      </c>
      <c r="M12" s="4">
        <v>517.7632265588485</v>
      </c>
      <c r="N12" s="4">
        <v>549.9816219012483</v>
      </c>
      <c r="O12" s="4">
        <v>591.2756215654509</v>
      </c>
      <c r="P12" s="4">
        <v>683.8467856478393</v>
      </c>
      <c r="Q12" s="4">
        <v>795.9304990221036</v>
      </c>
      <c r="R12" s="4">
        <v>888.955443320582</v>
      </c>
      <c r="S12" s="4">
        <v>928.4343221204242</v>
      </c>
      <c r="T12" s="4">
        <v>1295.9962971534367</v>
      </c>
      <c r="U12" s="4">
        <v>1466.1638781872387</v>
      </c>
      <c r="V12" s="4">
        <v>1709.8438542276433</v>
      </c>
      <c r="W12" s="4">
        <v>1978.4817421530056</v>
      </c>
      <c r="X12" s="4">
        <v>2158.1787077247004</v>
      </c>
      <c r="Y12">
        <v>2732</v>
      </c>
    </row>
    <row r="13" spans="1:25" ht="12.75">
      <c r="A13" s="1" t="s">
        <v>160</v>
      </c>
      <c r="B13" s="1"/>
      <c r="C13" s="1" t="s">
        <v>24</v>
      </c>
      <c r="E13" s="4">
        <v>294.04958002641</v>
      </c>
      <c r="F13" s="4">
        <v>339.4276016354239</v>
      </c>
      <c r="G13" s="4">
        <v>399.78037037541236</v>
      </c>
      <c r="H13" s="4">
        <v>560.4185668713216</v>
      </c>
      <c r="I13" s="4">
        <v>461.0406995475811</v>
      </c>
      <c r="J13" s="4">
        <v>393.42744735015043</v>
      </c>
      <c r="K13" s="4">
        <v>485.5448312164486</v>
      </c>
      <c r="L13" s="4">
        <v>617.594874098679</v>
      </c>
      <c r="M13" s="4">
        <v>609.8806104251466</v>
      </c>
      <c r="N13" s="4">
        <v>452.8726556579586</v>
      </c>
      <c r="O13" s="4">
        <v>520.9396880714794</v>
      </c>
      <c r="P13" s="4">
        <v>621.6788960434902</v>
      </c>
      <c r="Q13" s="4">
        <v>676.132521974307</v>
      </c>
      <c r="R13" s="4">
        <v>657.9813133307014</v>
      </c>
      <c r="S13" s="4">
        <v>611.2419510734171</v>
      </c>
      <c r="T13" s="4">
        <v>668.4182583007746</v>
      </c>
      <c r="U13" s="4">
        <v>876.2495972700582</v>
      </c>
      <c r="V13" s="4">
        <v>874.4344764056976</v>
      </c>
      <c r="W13" s="4">
        <v>942.5015088192184</v>
      </c>
      <c r="X13" s="4">
        <v>1148.5177269241415</v>
      </c>
      <c r="Y13">
        <v>1448</v>
      </c>
    </row>
    <row r="14" spans="1:25" ht="12.75">
      <c r="A14" s="1" t="s">
        <v>25</v>
      </c>
      <c r="B14" s="1"/>
      <c r="C14" s="1" t="s">
        <v>26</v>
      </c>
      <c r="E14" s="4">
        <v>198.3019544313907</v>
      </c>
      <c r="F14" s="4">
        <v>213.27670156236528</v>
      </c>
      <c r="G14" s="4">
        <v>234.15059150251167</v>
      </c>
      <c r="H14" s="4">
        <v>241.41107495995388</v>
      </c>
      <c r="I14" s="4">
        <v>249.5791188495764</v>
      </c>
      <c r="J14" s="4">
        <v>255.02448144265804</v>
      </c>
      <c r="K14" s="4">
        <v>268.1841077092721</v>
      </c>
      <c r="L14" s="4">
        <v>289.0579976494185</v>
      </c>
      <c r="M14" s="4">
        <v>321.27639299181834</v>
      </c>
      <c r="N14" s="4">
        <v>333.0746786101619</v>
      </c>
      <c r="O14" s="4">
        <v>351.2258872537675</v>
      </c>
      <c r="P14" s="4">
        <v>368.92331568128293</v>
      </c>
      <c r="Q14" s="4">
        <v>586.7378194045496</v>
      </c>
      <c r="R14" s="4">
        <v>648.4519287928085</v>
      </c>
      <c r="S14" s="4">
        <v>701.9979942914449</v>
      </c>
      <c r="T14" s="4">
        <v>784.5859936198501</v>
      </c>
      <c r="U14" s="4">
        <v>880.3336192148695</v>
      </c>
      <c r="V14" s="4">
        <v>1050.5012002486715</v>
      </c>
      <c r="W14" s="4">
        <v>1217.9460999859327</v>
      </c>
      <c r="X14" s="4">
        <v>1308.2483629878705</v>
      </c>
      <c r="Y14">
        <v>1416</v>
      </c>
    </row>
    <row r="15" spans="1:25" ht="12.75">
      <c r="A15" s="1" t="s">
        <v>27</v>
      </c>
      <c r="B15" s="1"/>
      <c r="C15" s="1" t="s">
        <v>28</v>
      </c>
      <c r="E15" s="4"/>
      <c r="F15" s="4"/>
      <c r="G15" s="4"/>
      <c r="H15" s="4"/>
      <c r="I15" s="4"/>
      <c r="J15" s="4"/>
      <c r="K15" s="4"/>
      <c r="L15" s="4"/>
      <c r="M15" s="4"/>
      <c r="N15" s="4"/>
      <c r="O15" s="4"/>
      <c r="P15" s="4"/>
      <c r="Q15" s="4"/>
      <c r="R15" s="4"/>
      <c r="S15" s="4"/>
      <c r="T15" s="4"/>
      <c r="U15" s="4"/>
      <c r="V15" s="4"/>
      <c r="W15" s="4"/>
      <c r="X15" s="4"/>
      <c r="Y15">
        <v>106</v>
      </c>
    </row>
    <row r="16" spans="1:25" ht="12.75">
      <c r="A16" s="1" t="s">
        <v>29</v>
      </c>
      <c r="B16" s="1"/>
      <c r="C16" s="1" t="s">
        <v>30</v>
      </c>
      <c r="E16" s="4">
        <v>18.604988859695695</v>
      </c>
      <c r="F16" s="4">
        <v>21.32767015623653</v>
      </c>
      <c r="G16" s="4">
        <v>28.13437339758861</v>
      </c>
      <c r="H16" s="4">
        <v>34.94107663894069</v>
      </c>
      <c r="I16" s="4">
        <v>37.66375793548153</v>
      </c>
      <c r="J16" s="4">
        <v>43.109120528563196</v>
      </c>
      <c r="K16" s="4">
        <v>40.8402194481125</v>
      </c>
      <c r="L16" s="4">
        <v>41.29399966420264</v>
      </c>
      <c r="M16" s="4">
        <v>51.730944634275836</v>
      </c>
      <c r="N16" s="4">
        <v>54.45362593081666</v>
      </c>
      <c r="O16" s="4">
        <v>61.71410938825889</v>
      </c>
      <c r="P16" s="4">
        <v>68.52081262961097</v>
      </c>
      <c r="Q16" s="4">
        <v>78.50397738359403</v>
      </c>
      <c r="R16" s="4">
        <v>86.21824105712639</v>
      </c>
      <c r="S16" s="4">
        <v>96.65518602719959</v>
      </c>
      <c r="T16" s="4">
        <v>114.80639467080513</v>
      </c>
      <c r="U16" s="4">
        <v>159.27685584763876</v>
      </c>
      <c r="V16" s="4">
        <v>173.34404254643306</v>
      </c>
      <c r="W16" s="4">
        <v>213.27670156236528</v>
      </c>
      <c r="X16" s="4">
        <v>245.9488771208553</v>
      </c>
      <c r="Y16">
        <v>263</v>
      </c>
    </row>
    <row r="17" spans="1:25" ht="12.75">
      <c r="A17" s="1" t="s">
        <v>31</v>
      </c>
      <c r="B17" s="1"/>
      <c r="C17" s="1" t="s">
        <v>161</v>
      </c>
      <c r="E17" s="4">
        <v>0</v>
      </c>
      <c r="F17" s="4">
        <v>0</v>
      </c>
      <c r="G17" s="4">
        <v>0</v>
      </c>
      <c r="H17" s="4">
        <v>0</v>
      </c>
      <c r="I17" s="4">
        <v>0</v>
      </c>
      <c r="J17" s="4">
        <v>0</v>
      </c>
      <c r="K17" s="4">
        <v>0</v>
      </c>
      <c r="L17" s="4">
        <v>0</v>
      </c>
      <c r="M17" s="4">
        <v>0</v>
      </c>
      <c r="N17" s="4">
        <v>0</v>
      </c>
      <c r="O17" s="4">
        <v>0</v>
      </c>
      <c r="P17" s="4">
        <v>0</v>
      </c>
      <c r="Q17" s="4">
        <v>0</v>
      </c>
      <c r="R17" s="4">
        <v>0</v>
      </c>
      <c r="S17" s="4">
        <v>0</v>
      </c>
      <c r="T17" s="4">
        <v>0</v>
      </c>
      <c r="U17" s="4">
        <v>0</v>
      </c>
      <c r="V17" s="4">
        <v>0</v>
      </c>
      <c r="W17" s="4">
        <v>0</v>
      </c>
      <c r="X17" s="4">
        <v>0</v>
      </c>
      <c r="Y17">
        <v>141</v>
      </c>
    </row>
    <row r="18" spans="1:25" ht="12.75">
      <c r="A18" s="1" t="s">
        <v>162</v>
      </c>
      <c r="B18" s="1"/>
      <c r="C18" s="1" t="s">
        <v>163</v>
      </c>
      <c r="E18" s="4">
        <v>23.596571236687222</v>
      </c>
      <c r="F18" s="4">
        <v>28.58815361367875</v>
      </c>
      <c r="G18" s="4">
        <v>37.66375793548153</v>
      </c>
      <c r="H18" s="4">
        <v>39.932659015932224</v>
      </c>
      <c r="I18" s="4">
        <v>37.20997771939139</v>
      </c>
      <c r="J18" s="4">
        <v>50.369603986005416</v>
      </c>
      <c r="K18" s="4">
        <v>59.445208307808194</v>
      </c>
      <c r="L18" s="4">
        <v>57.1763072273575</v>
      </c>
      <c r="M18" s="4">
        <v>56.72252701126736</v>
      </c>
      <c r="N18" s="4">
        <v>73.05861479051237</v>
      </c>
      <c r="O18" s="4">
        <v>87.12580148930667</v>
      </c>
      <c r="P18" s="4">
        <v>83.94933997667569</v>
      </c>
      <c r="Q18" s="4">
        <v>99.83164753983056</v>
      </c>
      <c r="R18" s="4">
        <v>100.73920797201083</v>
      </c>
      <c r="S18" s="4">
        <v>130.23492201786985</v>
      </c>
      <c r="T18" s="4">
        <v>145.6634493649346</v>
      </c>
      <c r="U18" s="4">
        <v>162.45331736026972</v>
      </c>
      <c r="V18" s="4">
        <v>149.74747130974583</v>
      </c>
      <c r="W18" s="4">
        <v>142.4869878523036</v>
      </c>
      <c r="X18" s="4">
        <v>182.87342708432598</v>
      </c>
      <c r="Y18">
        <v>177</v>
      </c>
    </row>
    <row r="19" spans="1:25" ht="12.75">
      <c r="A19" s="1" t="s">
        <v>164</v>
      </c>
      <c r="B19" s="1"/>
      <c r="C19" s="1" t="s">
        <v>165</v>
      </c>
      <c r="E19" s="4">
        <v>86.21824105712639</v>
      </c>
      <c r="F19" s="4">
        <v>79.86531803186445</v>
      </c>
      <c r="G19" s="4">
        <v>86.21824105712639</v>
      </c>
      <c r="H19" s="4">
        <v>94.3862849467489</v>
      </c>
      <c r="I19" s="4">
        <v>86.21824105712639</v>
      </c>
      <c r="J19" s="4">
        <v>90.75604321802777</v>
      </c>
      <c r="K19" s="4">
        <v>84.85690040885596</v>
      </c>
      <c r="L19" s="4">
        <v>69.42837306179125</v>
      </c>
      <c r="M19" s="4">
        <v>70.78971371006166</v>
      </c>
      <c r="N19" s="4">
        <v>84.40312019276584</v>
      </c>
      <c r="O19" s="4">
        <v>86.67202127321653</v>
      </c>
      <c r="P19" s="4">
        <v>98.47030689156014</v>
      </c>
      <c r="Q19" s="4">
        <v>125.24333964087833</v>
      </c>
      <c r="R19" s="4">
        <v>127.51224072132902</v>
      </c>
      <c r="S19" s="4">
        <v>135.2265043948614</v>
      </c>
      <c r="T19" s="4">
        <v>146.57100979711487</v>
      </c>
      <c r="U19" s="4">
        <v>168.35246016944154</v>
      </c>
      <c r="V19" s="4">
        <v>176.0667238429739</v>
      </c>
      <c r="W19" s="4">
        <v>213.7304817784554</v>
      </c>
      <c r="X19" s="4">
        <v>220.08340480371737</v>
      </c>
      <c r="Y19">
        <v>261</v>
      </c>
    </row>
    <row r="20" spans="1:24" ht="12.75">
      <c r="A20" s="1"/>
      <c r="B20" s="1" t="s">
        <v>166</v>
      </c>
      <c r="C20" s="1"/>
      <c r="E20" s="4">
        <v>14.067186698794305</v>
      </c>
      <c r="F20" s="4">
        <v>13.613406482704166</v>
      </c>
      <c r="G20" s="4">
        <v>14.520966914884445</v>
      </c>
      <c r="H20" s="4">
        <v>15.428527347064723</v>
      </c>
      <c r="I20" s="4">
        <v>15.428527347064723</v>
      </c>
      <c r="J20" s="4">
        <v>15.428527347064723</v>
      </c>
      <c r="K20" s="4">
        <v>16.336087779245</v>
      </c>
      <c r="L20" s="4">
        <v>17.697428427515415</v>
      </c>
      <c r="M20" s="4">
        <v>20.42010972405625</v>
      </c>
      <c r="N20" s="4">
        <v>22.689010804506946</v>
      </c>
      <c r="O20" s="4">
        <v>25.411692101047777</v>
      </c>
      <c r="P20" s="4">
        <v>29.04193382976889</v>
      </c>
      <c r="Q20" s="4">
        <v>35.848637071120976</v>
      </c>
      <c r="R20" s="4">
        <v>41.747779880292775</v>
      </c>
      <c r="S20" s="4">
        <v>45.83180182510403</v>
      </c>
      <c r="T20" s="4">
        <v>56.72252701126736</v>
      </c>
      <c r="U20" s="4">
        <v>66.25191154916028</v>
      </c>
      <c r="V20" s="4">
        <v>75.78129608705319</v>
      </c>
      <c r="W20" s="4">
        <v>87.12580148930667</v>
      </c>
      <c r="X20" s="4">
        <v>95.29384537892916</v>
      </c>
    </row>
    <row r="21" spans="1:24" ht="12.75">
      <c r="A21" s="1"/>
      <c r="B21" s="1" t="s">
        <v>167</v>
      </c>
      <c r="C21" s="1"/>
      <c r="E21" s="4">
        <v>40.8402194481125</v>
      </c>
      <c r="F21" s="4">
        <v>39.932659015932224</v>
      </c>
      <c r="G21" s="4">
        <v>43.109120528563196</v>
      </c>
      <c r="H21" s="4">
        <v>43.109120528563196</v>
      </c>
      <c r="I21" s="4">
        <v>44.92424139292375</v>
      </c>
      <c r="J21" s="4">
        <v>43.562900744653334</v>
      </c>
      <c r="K21" s="4">
        <v>48.10070290555472</v>
      </c>
      <c r="L21" s="4">
        <v>31.76461512630972</v>
      </c>
      <c r="M21" s="4">
        <v>30.403274478039307</v>
      </c>
      <c r="N21" s="4">
        <v>30.403274478039307</v>
      </c>
      <c r="O21" s="4">
        <v>32.67217555849</v>
      </c>
      <c r="P21" s="4">
        <v>41.747779880292775</v>
      </c>
      <c r="Q21" s="4">
        <v>53.999845714726526</v>
      </c>
      <c r="R21" s="4">
        <v>52.63850506645611</v>
      </c>
      <c r="S21" s="4">
        <v>52.63850506645611</v>
      </c>
      <c r="T21" s="4">
        <v>52.184724850365974</v>
      </c>
      <c r="U21" s="4">
        <v>56.72252701126736</v>
      </c>
      <c r="V21" s="4">
        <v>63.52923025261944</v>
      </c>
      <c r="W21" s="4">
        <v>63.98301046870959</v>
      </c>
      <c r="X21" s="4">
        <v>68.06703241352083</v>
      </c>
    </row>
    <row r="22" spans="1:24" ht="12.75">
      <c r="A22" s="1"/>
      <c r="B22" s="1" t="s">
        <v>168</v>
      </c>
      <c r="C22" s="1"/>
      <c r="E22" s="4">
        <v>31.310834910219583</v>
      </c>
      <c r="F22" s="4">
        <v>26.319252533228056</v>
      </c>
      <c r="G22" s="4">
        <v>28.58815361367875</v>
      </c>
      <c r="H22" s="4">
        <v>35.848637071120976</v>
      </c>
      <c r="I22" s="4">
        <v>25.865472317137918</v>
      </c>
      <c r="J22" s="4">
        <v>31.76461512630972</v>
      </c>
      <c r="K22" s="4">
        <v>20.42010972405625</v>
      </c>
      <c r="L22" s="4">
        <v>19.966329507966112</v>
      </c>
      <c r="M22" s="4">
        <v>19.966329507966112</v>
      </c>
      <c r="N22" s="4">
        <v>31.310834910219583</v>
      </c>
      <c r="O22" s="4">
        <v>28.58815361367875</v>
      </c>
      <c r="P22" s="4">
        <v>27.680593181498473</v>
      </c>
      <c r="Q22" s="4">
        <v>35.39485685503083</v>
      </c>
      <c r="R22" s="4">
        <v>33.12595577458014</v>
      </c>
      <c r="S22" s="4">
        <v>36.75619750330125</v>
      </c>
      <c r="T22" s="4">
        <v>37.66375793548153</v>
      </c>
      <c r="U22" s="4">
        <v>45.37802160901389</v>
      </c>
      <c r="V22" s="4">
        <v>36.75619750330125</v>
      </c>
      <c r="W22" s="4">
        <v>62.621669820439166</v>
      </c>
      <c r="X22" s="4">
        <v>56.72252701126736</v>
      </c>
    </row>
    <row r="23" spans="1:25" ht="12.75">
      <c r="A23" s="1" t="s">
        <v>37</v>
      </c>
      <c r="B23" s="1"/>
      <c r="C23" s="1" t="s">
        <v>38</v>
      </c>
      <c r="E23" s="4">
        <v>26.319252533228056</v>
      </c>
      <c r="F23" s="4">
        <v>27.22681296540833</v>
      </c>
      <c r="G23" s="4">
        <v>30.403274478039307</v>
      </c>
      <c r="H23" s="4">
        <v>36.302417287211114</v>
      </c>
      <c r="I23" s="4">
        <v>31.76461512630972</v>
      </c>
      <c r="J23" s="4">
        <v>42.65534031247306</v>
      </c>
      <c r="K23" s="4">
        <v>24.5041316688675</v>
      </c>
      <c r="L23" s="4">
        <v>36.302417287211114</v>
      </c>
      <c r="M23" s="4">
        <v>42.20156009638292</v>
      </c>
      <c r="N23" s="4">
        <v>74.41995543878278</v>
      </c>
      <c r="O23" s="4">
        <v>60.35276873998847</v>
      </c>
      <c r="P23" s="4">
        <v>53.54606549863639</v>
      </c>
      <c r="Q23" s="4">
        <v>61.71410938825889</v>
      </c>
      <c r="R23" s="4">
        <v>60.806548956078615</v>
      </c>
      <c r="S23" s="4">
        <v>77.59641695141374</v>
      </c>
      <c r="T23" s="4">
        <v>74.41995543878278</v>
      </c>
      <c r="U23" s="4">
        <v>122.97443856042764</v>
      </c>
      <c r="V23" s="4">
        <v>174.25160297861333</v>
      </c>
      <c r="W23" s="4">
        <v>158.82307563154862</v>
      </c>
      <c r="X23" s="4">
        <v>169.71380081771196</v>
      </c>
      <c r="Y23">
        <v>236</v>
      </c>
    </row>
    <row r="24" spans="1:25" ht="12.75">
      <c r="A24" s="1" t="s">
        <v>39</v>
      </c>
      <c r="B24" s="1"/>
      <c r="C24" s="1" t="s">
        <v>40</v>
      </c>
      <c r="E24" s="4">
        <v>128.4198011535093</v>
      </c>
      <c r="F24" s="4">
        <v>176.0667238429739</v>
      </c>
      <c r="G24" s="4">
        <v>186.04988859695695</v>
      </c>
      <c r="H24" s="4">
        <v>164.26843822463027</v>
      </c>
      <c r="I24" s="4">
        <v>195.12549291875973</v>
      </c>
      <c r="J24" s="4">
        <v>245.9488771208553</v>
      </c>
      <c r="K24" s="4">
        <v>276.3521515988946</v>
      </c>
      <c r="L24" s="4">
        <v>327.17553580099013</v>
      </c>
      <c r="M24" s="4">
        <v>396.6039088627814</v>
      </c>
      <c r="N24" s="4">
        <v>370.7384365456435</v>
      </c>
      <c r="O24" s="4">
        <v>388.4358649731589</v>
      </c>
      <c r="P24" s="4">
        <v>434.2676667982629</v>
      </c>
      <c r="Q24" s="4">
        <v>271.36056922190306</v>
      </c>
      <c r="R24" s="4">
        <v>272.26812965408334</v>
      </c>
      <c r="S24" s="4">
        <v>265.00764619664113</v>
      </c>
      <c r="T24" s="4">
        <v>359.39393114339</v>
      </c>
      <c r="U24" s="4">
        <v>363.9317333042914</v>
      </c>
      <c r="V24" s="4">
        <v>366.2006343847421</v>
      </c>
      <c r="W24" s="4">
        <v>373.91489805827445</v>
      </c>
      <c r="X24" s="4">
        <v>344.4191840124154</v>
      </c>
      <c r="Y24">
        <v>367</v>
      </c>
    </row>
    <row r="25" spans="1:25" ht="12.75">
      <c r="A25" s="1" t="s">
        <v>41</v>
      </c>
      <c r="B25" s="1"/>
      <c r="C25" s="1" t="s">
        <v>42</v>
      </c>
      <c r="E25" s="4">
        <v>452.41887544186847</v>
      </c>
      <c r="F25" s="4">
        <v>404.7719527524039</v>
      </c>
      <c r="G25" s="4">
        <v>476.46922689464583</v>
      </c>
      <c r="H25" s="4">
        <v>625.3091377722114</v>
      </c>
      <c r="I25" s="4">
        <v>575.8470942183862</v>
      </c>
      <c r="J25" s="4">
        <v>563.1412481678624</v>
      </c>
      <c r="K25" s="4">
        <v>495.5279959704317</v>
      </c>
      <c r="L25" s="4">
        <v>732.8550489855743</v>
      </c>
      <c r="M25" s="4">
        <v>818.1657296105204</v>
      </c>
      <c r="N25" s="4">
        <v>768.7036860566952</v>
      </c>
      <c r="O25" s="4">
        <v>806.8212242082669</v>
      </c>
      <c r="P25" s="4">
        <v>898.0310476423849</v>
      </c>
      <c r="Q25" s="4">
        <v>991.0559919408634</v>
      </c>
      <c r="R25" s="4">
        <v>1060.0305847865645</v>
      </c>
      <c r="S25" s="4">
        <v>1130.820298496626</v>
      </c>
      <c r="T25" s="4">
        <v>1290.097154344265</v>
      </c>
      <c r="U25" s="4">
        <v>1358.6179669738758</v>
      </c>
      <c r="V25" s="4">
        <v>1627.255854899238</v>
      </c>
      <c r="W25" s="4">
        <v>1891.809720879789</v>
      </c>
      <c r="X25" s="4">
        <v>1807.8603809031133</v>
      </c>
      <c r="Y25">
        <v>1886</v>
      </c>
    </row>
    <row r="26" spans="1:25" ht="12.75">
      <c r="A26" s="1" t="s">
        <v>43</v>
      </c>
      <c r="B26" s="1"/>
      <c r="C26" s="1" t="s">
        <v>44</v>
      </c>
      <c r="E26" s="4">
        <v>290.4193382976889</v>
      </c>
      <c r="F26" s="4">
        <v>77.1426367353236</v>
      </c>
      <c r="G26" s="4">
        <v>79.86531803186445</v>
      </c>
      <c r="H26" s="4">
        <v>80.77287846404471</v>
      </c>
      <c r="I26" s="4">
        <v>88.94092235366722</v>
      </c>
      <c r="J26" s="4">
        <v>78.95775759968416</v>
      </c>
      <c r="K26" s="4">
        <v>63.98301046870958</v>
      </c>
      <c r="L26" s="4">
        <v>68.97459284570111</v>
      </c>
      <c r="M26" s="4">
        <v>49.91582376991528</v>
      </c>
      <c r="N26" s="4">
        <v>60.35276873998847</v>
      </c>
      <c r="O26" s="4">
        <v>58.991428091718056</v>
      </c>
      <c r="P26" s="4">
        <v>70.78971371006166</v>
      </c>
      <c r="Q26" s="4">
        <v>78.0501971675039</v>
      </c>
      <c r="R26" s="4">
        <v>80.31909824795459</v>
      </c>
      <c r="S26" s="4">
        <v>97.10896624328973</v>
      </c>
      <c r="T26" s="4">
        <v>106.63835078118264</v>
      </c>
      <c r="U26" s="4">
        <v>116.6215155351657</v>
      </c>
      <c r="V26" s="4">
        <v>101.19298818810097</v>
      </c>
      <c r="W26" s="4">
        <v>97.56274645937987</v>
      </c>
      <c r="X26" s="4">
        <v>102.55432883637138</v>
      </c>
      <c r="Y26">
        <v>113</v>
      </c>
    </row>
    <row r="27" spans="1:24" ht="12.75">
      <c r="A27" s="1"/>
      <c r="B27" s="1" t="s">
        <v>169</v>
      </c>
      <c r="C27" s="1"/>
      <c r="E27" s="4">
        <v>158.82307563154862</v>
      </c>
      <c r="F27" s="4">
        <v>29.495714045859028</v>
      </c>
      <c r="G27" s="4">
        <v>29.04193382976889</v>
      </c>
      <c r="H27" s="4">
        <v>29.949494261949166</v>
      </c>
      <c r="I27" s="4">
        <v>33.12595577458014</v>
      </c>
      <c r="J27" s="4">
        <v>19.966329507966112</v>
      </c>
      <c r="K27" s="4">
        <v>5.8991428091718054</v>
      </c>
      <c r="L27" s="4">
        <v>9.075604321802778</v>
      </c>
      <c r="M27" s="4">
        <v>-1.8151208643605556</v>
      </c>
      <c r="N27" s="4">
        <v>1.3613406482704167</v>
      </c>
      <c r="O27" s="4">
        <v>0.4537802160901389</v>
      </c>
      <c r="P27" s="4">
        <v>1.3613406482704167</v>
      </c>
      <c r="Q27" s="4">
        <v>0</v>
      </c>
      <c r="R27" s="4">
        <v>0</v>
      </c>
      <c r="S27" s="4">
        <v>0.4537802160901389</v>
      </c>
      <c r="T27" s="4">
        <v>0</v>
      </c>
      <c r="U27" s="4">
        <v>0</v>
      </c>
      <c r="V27" s="4">
        <v>0</v>
      </c>
      <c r="W27" s="4">
        <v>0</v>
      </c>
      <c r="X27" s="4">
        <v>0</v>
      </c>
    </row>
    <row r="28" spans="1:24" ht="12.75">
      <c r="A28" s="1"/>
      <c r="B28" s="1" t="s">
        <v>170</v>
      </c>
      <c r="C28" s="1"/>
      <c r="E28" s="4">
        <v>97.10896624328973</v>
      </c>
      <c r="F28" s="4">
        <v>14.067186698794305</v>
      </c>
      <c r="G28" s="4">
        <v>7.714263673532361</v>
      </c>
      <c r="H28" s="4">
        <v>9.075604321802778</v>
      </c>
      <c r="I28" s="4">
        <v>15.428527347064723</v>
      </c>
      <c r="J28" s="4">
        <v>14.067186698794305</v>
      </c>
      <c r="K28" s="4">
        <v>4.991582376991528</v>
      </c>
      <c r="L28" s="4">
        <v>2.2689010804506946</v>
      </c>
      <c r="M28" s="4">
        <v>0.9075604321802778</v>
      </c>
      <c r="N28" s="4">
        <v>0</v>
      </c>
      <c r="O28" s="4">
        <v>0</v>
      </c>
      <c r="P28" s="4">
        <v>0</v>
      </c>
      <c r="Q28" s="4">
        <v>0</v>
      </c>
      <c r="R28" s="4">
        <v>0</v>
      </c>
      <c r="S28" s="4">
        <v>0</v>
      </c>
      <c r="T28" s="4">
        <v>0</v>
      </c>
      <c r="U28" s="4">
        <v>0</v>
      </c>
      <c r="V28" s="4">
        <v>0</v>
      </c>
      <c r="W28" s="4">
        <v>0</v>
      </c>
      <c r="X28" s="4">
        <v>0</v>
      </c>
    </row>
    <row r="29" spans="1:24" ht="12.75">
      <c r="A29" s="1"/>
      <c r="B29" s="1" t="s">
        <v>171</v>
      </c>
      <c r="C29" s="1"/>
      <c r="E29" s="4">
        <v>34.487296422850555</v>
      </c>
      <c r="F29" s="4">
        <v>33.57973599067028</v>
      </c>
      <c r="G29" s="4">
        <v>43.109120528563196</v>
      </c>
      <c r="H29" s="4">
        <v>41.747779880292775</v>
      </c>
      <c r="I29" s="4">
        <v>40.38643923202236</v>
      </c>
      <c r="J29" s="4">
        <v>44.92424139292375</v>
      </c>
      <c r="K29" s="4">
        <v>53.09228528254625</v>
      </c>
      <c r="L29" s="4">
        <v>57.630087443447636</v>
      </c>
      <c r="M29" s="4">
        <v>50.82338420209555</v>
      </c>
      <c r="N29" s="4">
        <v>58.991428091718056</v>
      </c>
      <c r="O29" s="4">
        <v>58.53764787562792</v>
      </c>
      <c r="P29" s="4">
        <v>69.42837306179125</v>
      </c>
      <c r="Q29" s="4">
        <v>78.0501971675039</v>
      </c>
      <c r="R29" s="4">
        <v>80.31909824795459</v>
      </c>
      <c r="S29" s="4">
        <v>96.65518602719959</v>
      </c>
      <c r="T29" s="4">
        <v>106.63835078118264</v>
      </c>
      <c r="U29" s="4">
        <v>116.6215155351657</v>
      </c>
      <c r="V29" s="4">
        <v>101.19298818810097</v>
      </c>
      <c r="W29" s="4">
        <v>97.56274645937987</v>
      </c>
      <c r="X29" s="4">
        <v>102.55432883637138</v>
      </c>
    </row>
    <row r="30" spans="1:25" ht="12.75">
      <c r="A30" s="1" t="s">
        <v>172</v>
      </c>
      <c r="B30" s="1"/>
      <c r="C30" s="1" t="s">
        <v>46</v>
      </c>
      <c r="E30" s="4">
        <v>33.57973599067028</v>
      </c>
      <c r="F30" s="4">
        <v>31.310834910219583</v>
      </c>
      <c r="G30" s="4">
        <v>39.478878799842086</v>
      </c>
      <c r="H30" s="4">
        <v>53.999845714726526</v>
      </c>
      <c r="I30" s="4">
        <v>51.730944634275836</v>
      </c>
      <c r="J30" s="4">
        <v>53.09228528254625</v>
      </c>
      <c r="K30" s="4">
        <v>44.47046117683361</v>
      </c>
      <c r="L30" s="4">
        <v>53.999845714726526</v>
      </c>
      <c r="M30" s="4">
        <v>52.184724850365974</v>
      </c>
      <c r="N30" s="4">
        <v>48.10070290555472</v>
      </c>
      <c r="O30" s="4">
        <v>57.1763072273575</v>
      </c>
      <c r="P30" s="4">
        <v>72.15105435833209</v>
      </c>
      <c r="Q30" s="4">
        <v>79.86531803186445</v>
      </c>
      <c r="R30" s="4">
        <v>81.22665868013486</v>
      </c>
      <c r="S30" s="4">
        <v>86.67202127321653</v>
      </c>
      <c r="T30" s="4">
        <v>93.47872451456861</v>
      </c>
      <c r="U30" s="4">
        <v>85.76446084103625</v>
      </c>
      <c r="V30" s="4">
        <v>84.40312019276584</v>
      </c>
      <c r="W30" s="4">
        <v>91.66360365020806</v>
      </c>
      <c r="X30" s="4">
        <v>108.45347164554319</v>
      </c>
      <c r="Y30">
        <v>159</v>
      </c>
    </row>
    <row r="31" spans="1:25" ht="12.75">
      <c r="A31" s="1" t="s">
        <v>173</v>
      </c>
      <c r="B31" s="1"/>
      <c r="C31" s="1" t="s">
        <v>48</v>
      </c>
      <c r="E31" s="4">
        <v>0.9075604321802778</v>
      </c>
      <c r="F31" s="4">
        <v>1.8151208643605556</v>
      </c>
      <c r="G31" s="4">
        <v>0.9075604321802778</v>
      </c>
      <c r="H31" s="4">
        <v>0.9075604321802778</v>
      </c>
      <c r="I31" s="4">
        <v>0.9075604321802778</v>
      </c>
      <c r="J31" s="4">
        <v>0.9075604321802778</v>
      </c>
      <c r="K31" s="4">
        <v>0.9075604321802778</v>
      </c>
      <c r="L31" s="4">
        <v>1.3613406482704167</v>
      </c>
      <c r="M31" s="4">
        <v>0.9075604321802778</v>
      </c>
      <c r="N31" s="4">
        <v>1.3613406482704167</v>
      </c>
      <c r="O31" s="4">
        <v>1.3613406482704167</v>
      </c>
      <c r="P31" s="4">
        <v>1.8151208643605556</v>
      </c>
      <c r="Q31" s="4">
        <v>2.2689010804506946</v>
      </c>
      <c r="R31" s="4">
        <v>2.2689010804506946</v>
      </c>
      <c r="S31" s="4">
        <v>2.2689010804506946</v>
      </c>
      <c r="T31" s="4">
        <v>2.2689010804506946</v>
      </c>
      <c r="U31" s="4">
        <v>2.2689010804506946</v>
      </c>
      <c r="V31" s="4">
        <v>2.2689010804506946</v>
      </c>
      <c r="W31" s="4">
        <v>2.2689010804506946</v>
      </c>
      <c r="X31" s="4">
        <v>2.7226812965408334</v>
      </c>
      <c r="Y31">
        <v>5</v>
      </c>
    </row>
    <row r="32" spans="1:25" ht="12.75">
      <c r="A32" s="1" t="s">
        <v>49</v>
      </c>
      <c r="B32" s="1"/>
      <c r="C32" s="1" t="s">
        <v>50</v>
      </c>
      <c r="E32" s="4">
        <v>163.36087779244997</v>
      </c>
      <c r="F32" s="4">
        <v>164.26843822463027</v>
      </c>
      <c r="G32" s="4">
        <v>178.78940513951468</v>
      </c>
      <c r="H32" s="4">
        <v>166.9911195211711</v>
      </c>
      <c r="I32" s="4">
        <v>163.81465800854014</v>
      </c>
      <c r="J32" s="4">
        <v>180.15074578778513</v>
      </c>
      <c r="K32" s="4">
        <v>200.11707529575125</v>
      </c>
      <c r="L32" s="4">
        <v>223.25986631634834</v>
      </c>
      <c r="M32" s="4">
        <v>103.00810905246152</v>
      </c>
      <c r="N32" s="4">
        <v>80.31909824795457</v>
      </c>
      <c r="O32" s="4">
        <v>81.22665868013486</v>
      </c>
      <c r="P32" s="4">
        <v>87.12580148930667</v>
      </c>
      <c r="Q32" s="4">
        <v>97.56274645937987</v>
      </c>
      <c r="R32" s="4">
        <v>101.19298818810097</v>
      </c>
      <c r="S32" s="4">
        <v>107.09213099727276</v>
      </c>
      <c r="T32" s="4">
        <v>390.70476605360955</v>
      </c>
      <c r="U32" s="4">
        <v>465.12472149239244</v>
      </c>
      <c r="V32" s="4">
        <v>449.2424139292375</v>
      </c>
      <c r="W32" s="4">
        <v>424.73828226037006</v>
      </c>
      <c r="X32" s="4">
        <v>443.3432711200657</v>
      </c>
      <c r="Y32">
        <v>356</v>
      </c>
    </row>
    <row r="33" spans="1:25" ht="12.75">
      <c r="A33" s="1"/>
      <c r="B33" s="1" t="s">
        <v>51</v>
      </c>
      <c r="C33" s="1"/>
      <c r="E33" s="4"/>
      <c r="F33" s="4"/>
      <c r="G33" s="4"/>
      <c r="H33" s="4"/>
      <c r="I33" s="4"/>
      <c r="J33" s="4"/>
      <c r="K33" s="4"/>
      <c r="L33" s="4"/>
      <c r="M33" s="4"/>
      <c r="N33" s="4"/>
      <c r="O33" s="4"/>
      <c r="P33" s="4"/>
      <c r="Q33" s="4"/>
      <c r="R33" s="4"/>
      <c r="S33" s="4"/>
      <c r="T33" s="4">
        <v>289.9655580815988</v>
      </c>
      <c r="U33" s="4">
        <v>338.0662609871535</v>
      </c>
      <c r="V33" s="4">
        <v>307.66298650911415</v>
      </c>
      <c r="W33" s="4">
        <v>279.0748328954354</v>
      </c>
      <c r="X33" s="4">
        <v>284.52019548851706</v>
      </c>
      <c r="Y33">
        <v>245</v>
      </c>
    </row>
    <row r="34" spans="1:24" ht="12.75">
      <c r="A34" s="1"/>
      <c r="B34" s="1" t="s">
        <v>174</v>
      </c>
      <c r="C34" s="1"/>
      <c r="E34" s="4">
        <v>98.01652667547</v>
      </c>
      <c r="F34" s="4">
        <v>105.73079034900236</v>
      </c>
      <c r="G34" s="4">
        <v>126.60468028914875</v>
      </c>
      <c r="H34" s="4">
        <v>118.43663639952625</v>
      </c>
      <c r="I34" s="4">
        <v>112.53749359035444</v>
      </c>
      <c r="J34" s="4">
        <v>126.60468028914875</v>
      </c>
      <c r="K34" s="4">
        <v>144.30210871666418</v>
      </c>
      <c r="L34" s="4">
        <v>164.7222184407204</v>
      </c>
      <c r="M34" s="4">
        <v>33.57973599067028</v>
      </c>
      <c r="N34" s="4">
        <v>1.3613406482704167</v>
      </c>
      <c r="O34" s="4">
        <v>0.4537802160901389</v>
      </c>
      <c r="P34" s="4">
        <v>0.4537802160901389</v>
      </c>
      <c r="Q34" s="4">
        <v>0</v>
      </c>
      <c r="R34" s="4">
        <v>0</v>
      </c>
      <c r="S34" s="4">
        <v>0</v>
      </c>
      <c r="T34" s="4">
        <v>0</v>
      </c>
      <c r="U34" s="4">
        <v>0</v>
      </c>
      <c r="V34" s="4">
        <v>0</v>
      </c>
      <c r="W34" s="4">
        <v>0</v>
      </c>
      <c r="X34" s="4">
        <v>0</v>
      </c>
    </row>
    <row r="35" spans="1:24" ht="12.75">
      <c r="A35" s="1"/>
      <c r="B35" s="1" t="s">
        <v>175</v>
      </c>
      <c r="C35" s="1"/>
      <c r="E35" s="4">
        <v>7.260483457442223</v>
      </c>
      <c r="F35" s="4">
        <v>5.445362593081667</v>
      </c>
      <c r="G35" s="4">
        <v>4.08402194481125</v>
      </c>
      <c r="H35" s="4">
        <v>0.4537802160901389</v>
      </c>
      <c r="I35" s="4">
        <v>0.4537802160901389</v>
      </c>
      <c r="J35" s="4">
        <v>0.4537802160901389</v>
      </c>
      <c r="K35" s="4">
        <v>0.4537802160901389</v>
      </c>
      <c r="L35" s="4">
        <v>0.4537802160901389</v>
      </c>
      <c r="M35" s="4">
        <v>0.4537802160901389</v>
      </c>
      <c r="N35" s="4">
        <v>0.4537802160901389</v>
      </c>
      <c r="O35" s="4">
        <v>0.4537802160901389</v>
      </c>
      <c r="P35" s="4">
        <v>0.4537802160901389</v>
      </c>
      <c r="Q35" s="4">
        <v>0.4537802160901389</v>
      </c>
      <c r="R35" s="4">
        <v>0.4537802160901389</v>
      </c>
      <c r="S35" s="4">
        <v>0</v>
      </c>
      <c r="T35" s="4">
        <v>0</v>
      </c>
      <c r="U35" s="4">
        <v>0</v>
      </c>
      <c r="V35" s="4">
        <v>0</v>
      </c>
      <c r="W35" s="4">
        <v>0</v>
      </c>
      <c r="X35" s="4">
        <v>0</v>
      </c>
    </row>
    <row r="36" spans="1:24" ht="12.75">
      <c r="A36" s="1"/>
      <c r="B36" s="1" t="s">
        <v>176</v>
      </c>
      <c r="C36" s="1"/>
      <c r="E36" s="4">
        <v>14.067186698794305</v>
      </c>
      <c r="F36" s="4">
        <v>9.983164753983056</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row>
    <row r="37" spans="1:25" ht="12.75">
      <c r="A37" s="1"/>
      <c r="B37" s="1" t="s">
        <v>177</v>
      </c>
      <c r="C37" s="1"/>
      <c r="E37" s="4">
        <v>0.9075604321802778</v>
      </c>
      <c r="F37" s="4">
        <v>1.3613406482704167</v>
      </c>
      <c r="G37" s="4">
        <v>1.3613406482704167</v>
      </c>
      <c r="H37" s="4">
        <v>1.3613406482704167</v>
      </c>
      <c r="I37" s="4">
        <v>1.3613406482704167</v>
      </c>
      <c r="J37" s="4">
        <v>1.3613406482704167</v>
      </c>
      <c r="K37" s="4">
        <v>1.3613406482704167</v>
      </c>
      <c r="L37" s="4">
        <v>1.3613406482704167</v>
      </c>
      <c r="M37" s="4">
        <v>1.3613406482704167</v>
      </c>
      <c r="N37" s="4">
        <v>1.3613406482704167</v>
      </c>
      <c r="O37" s="4">
        <v>1.3613406482704167</v>
      </c>
      <c r="P37" s="4">
        <v>1.3613406482704167</v>
      </c>
      <c r="Q37" s="4">
        <v>1.3613406482704167</v>
      </c>
      <c r="R37" s="4">
        <v>1.3613406482704167</v>
      </c>
      <c r="S37" s="4">
        <v>1.8151208643605556</v>
      </c>
      <c r="T37" s="4">
        <v>1.8151208643605556</v>
      </c>
      <c r="U37" s="4">
        <v>1.8151208643605556</v>
      </c>
      <c r="V37" s="4">
        <v>1.8151208643605556</v>
      </c>
      <c r="W37" s="4">
        <v>2.2689010804506946</v>
      </c>
      <c r="X37" s="4">
        <v>2.2689010804506946</v>
      </c>
      <c r="Y37">
        <v>3.176461512630972</v>
      </c>
    </row>
    <row r="38" spans="1:25" ht="12.75">
      <c r="A38" s="1"/>
      <c r="B38" s="1" t="s">
        <v>178</v>
      </c>
      <c r="C38" s="1"/>
      <c r="E38" s="4">
        <v>10.890725186163333</v>
      </c>
      <c r="F38" s="4">
        <v>10.436944970073194</v>
      </c>
      <c r="G38" s="4">
        <v>11.344505402253473</v>
      </c>
      <c r="H38" s="4">
        <v>10.890725186163333</v>
      </c>
      <c r="I38" s="4">
        <v>10.890725186163333</v>
      </c>
      <c r="J38" s="4">
        <v>10.890725186163333</v>
      </c>
      <c r="K38" s="4">
        <v>11.344505402253473</v>
      </c>
      <c r="L38" s="4">
        <v>11.798285618343611</v>
      </c>
      <c r="M38" s="4">
        <v>12.25206583443375</v>
      </c>
      <c r="N38" s="4">
        <v>12.705846050523888</v>
      </c>
      <c r="O38" s="4">
        <v>12.25206583443375</v>
      </c>
      <c r="P38" s="4">
        <v>12.705846050523888</v>
      </c>
      <c r="Q38" s="4">
        <v>13.159626266614028</v>
      </c>
      <c r="R38" s="4">
        <v>12.705846050523888</v>
      </c>
      <c r="S38" s="4">
        <v>11.798285618343611</v>
      </c>
      <c r="T38" s="4">
        <v>12.25206583443375</v>
      </c>
      <c r="U38" s="4">
        <v>13.613406482704166</v>
      </c>
      <c r="V38" s="4">
        <v>14.067186698794305</v>
      </c>
      <c r="W38" s="4">
        <v>14.520966914884445</v>
      </c>
      <c r="X38" s="4">
        <v>16.78986799533514</v>
      </c>
      <c r="Y38">
        <v>16.78986799533514</v>
      </c>
    </row>
    <row r="39" spans="1:25" ht="12.75">
      <c r="A39" s="1"/>
      <c r="B39" s="1" t="s">
        <v>179</v>
      </c>
      <c r="C39" s="1"/>
      <c r="E39" s="4">
        <v>14.520966914884445</v>
      </c>
      <c r="F39" s="4">
        <v>15.428527347064723</v>
      </c>
      <c r="G39" s="4">
        <v>16.78986799533514</v>
      </c>
      <c r="H39" s="4">
        <v>18.151208643605557</v>
      </c>
      <c r="I39" s="4">
        <v>19.512549291875974</v>
      </c>
      <c r="J39" s="4">
        <v>19.966329507966112</v>
      </c>
      <c r="K39" s="4">
        <v>21.32767015623653</v>
      </c>
      <c r="L39" s="4">
        <v>22.689010804506946</v>
      </c>
      <c r="M39" s="4">
        <v>25.865472317137918</v>
      </c>
      <c r="N39" s="4">
        <v>27.22681296540833</v>
      </c>
      <c r="O39" s="4">
        <v>28.13437339758861</v>
      </c>
      <c r="P39" s="4">
        <v>30.403274478039307</v>
      </c>
      <c r="Q39" s="4">
        <v>31.310834910219583</v>
      </c>
      <c r="R39" s="4">
        <v>33.12595577458014</v>
      </c>
      <c r="S39" s="4">
        <v>36.302417287211114</v>
      </c>
      <c r="T39" s="4">
        <v>39.02509858375195</v>
      </c>
      <c r="U39" s="4">
        <v>45.37802160901389</v>
      </c>
      <c r="V39" s="4">
        <v>51.730944634275836</v>
      </c>
      <c r="W39" s="4">
        <v>61.26032917216875</v>
      </c>
      <c r="X39" s="4">
        <v>67.15947198134056</v>
      </c>
      <c r="Y39">
        <v>76.68885651923347</v>
      </c>
    </row>
    <row r="40" spans="1:25" ht="12.75">
      <c r="A40" s="1"/>
      <c r="B40" s="1" t="s">
        <v>180</v>
      </c>
      <c r="C40" s="1"/>
      <c r="E40" s="4">
        <v>13.159626266614028</v>
      </c>
      <c r="F40" s="4">
        <v>10.890725186163333</v>
      </c>
      <c r="G40" s="4">
        <v>12.705846050523888</v>
      </c>
      <c r="H40" s="4">
        <v>10.890725186163333</v>
      </c>
      <c r="I40" s="4">
        <v>12.705846050523888</v>
      </c>
      <c r="J40" s="4">
        <v>13.613406482704166</v>
      </c>
      <c r="K40" s="4">
        <v>13.159626266614028</v>
      </c>
      <c r="L40" s="4">
        <v>13.159626266614028</v>
      </c>
      <c r="M40" s="4">
        <v>18.604988859695695</v>
      </c>
      <c r="N40" s="4">
        <v>26.773032749318194</v>
      </c>
      <c r="O40" s="4">
        <v>28.13437339758861</v>
      </c>
      <c r="P40" s="4">
        <v>29.949494261949166</v>
      </c>
      <c r="Q40" s="4">
        <v>38.117538151571665</v>
      </c>
      <c r="R40" s="4">
        <v>38.117538151571665</v>
      </c>
      <c r="S40" s="4">
        <v>41.747779880292775</v>
      </c>
      <c r="T40" s="4">
        <v>31.310834910219583</v>
      </c>
      <c r="U40" s="4">
        <v>48.10070290555472</v>
      </c>
      <c r="V40" s="4">
        <v>54.90740614690681</v>
      </c>
      <c r="W40" s="4">
        <v>47.193142473374444</v>
      </c>
      <c r="X40" s="4">
        <v>51.27716441818569</v>
      </c>
      <c r="Y40">
        <v>57.630087443447636</v>
      </c>
    </row>
    <row r="41" spans="1:25" ht="12.75">
      <c r="A41" s="1"/>
      <c r="B41" s="1" t="s">
        <v>181</v>
      </c>
      <c r="C41" s="1"/>
      <c r="E41" s="4">
        <v>2.7226812965408334</v>
      </c>
      <c r="F41" s="4">
        <v>3.176461512630972</v>
      </c>
      <c r="G41" s="4">
        <v>4.08402194481125</v>
      </c>
      <c r="H41" s="4">
        <v>4.991582376991528</v>
      </c>
      <c r="I41" s="4">
        <v>4.537802160901389</v>
      </c>
      <c r="J41" s="4">
        <v>5.445362593081667</v>
      </c>
      <c r="K41" s="4">
        <v>6.352923025261944</v>
      </c>
      <c r="L41" s="4">
        <v>7.260483457442223</v>
      </c>
      <c r="M41" s="4">
        <v>9.075604321802778</v>
      </c>
      <c r="N41" s="4">
        <v>8.621824105712639</v>
      </c>
      <c r="O41" s="4">
        <v>8.621824105712639</v>
      </c>
      <c r="P41" s="4">
        <v>9.983164753983056</v>
      </c>
      <c r="Q41" s="4">
        <v>10.890725186163333</v>
      </c>
      <c r="R41" s="4">
        <v>11.344505402253473</v>
      </c>
      <c r="S41" s="4">
        <v>11.798285618343611</v>
      </c>
      <c r="T41" s="4">
        <v>11.798285618343611</v>
      </c>
      <c r="U41" s="4">
        <v>13.613406482704166</v>
      </c>
      <c r="V41" s="4">
        <v>14.067186698794305</v>
      </c>
      <c r="W41" s="4">
        <v>14.520966914884445</v>
      </c>
      <c r="X41" s="4">
        <v>14.974747130974583</v>
      </c>
      <c r="Y41">
        <v>15.428527347064723</v>
      </c>
    </row>
    <row r="42" spans="1:25" ht="12.75">
      <c r="A42" s="1"/>
      <c r="B42" s="1" t="s">
        <v>182</v>
      </c>
      <c r="C42" s="1"/>
      <c r="E42" s="4">
        <v>0</v>
      </c>
      <c r="F42" s="4">
        <v>0</v>
      </c>
      <c r="G42" s="4">
        <v>0</v>
      </c>
      <c r="H42" s="4">
        <v>0</v>
      </c>
      <c r="I42" s="4">
        <v>0</v>
      </c>
      <c r="J42" s="4">
        <v>0</v>
      </c>
      <c r="K42" s="4">
        <v>0</v>
      </c>
      <c r="L42" s="4">
        <v>0</v>
      </c>
      <c r="M42" s="4">
        <v>0</v>
      </c>
      <c r="N42" s="4">
        <v>0</v>
      </c>
      <c r="O42" s="4">
        <v>0</v>
      </c>
      <c r="P42" s="4">
        <v>0</v>
      </c>
      <c r="Q42" s="4">
        <v>0</v>
      </c>
      <c r="R42" s="4">
        <v>1.3613406482704167</v>
      </c>
      <c r="S42" s="4">
        <v>0.9075604321802778</v>
      </c>
      <c r="T42" s="4">
        <v>1.3613406482704167</v>
      </c>
      <c r="U42" s="4">
        <v>1.3613406482704167</v>
      </c>
      <c r="V42" s="4">
        <v>1.3613406482704167</v>
      </c>
      <c r="W42" s="4">
        <v>1.8151208643605556</v>
      </c>
      <c r="X42" s="4">
        <v>2.2689010804506946</v>
      </c>
      <c r="Y42">
        <v>2.7226812965408334</v>
      </c>
    </row>
    <row r="43" spans="1:25" ht="12.75">
      <c r="A43" s="1"/>
      <c r="B43" s="1" t="s">
        <v>183</v>
      </c>
      <c r="C43" s="1"/>
      <c r="E43" s="4">
        <v>1.8151208643605556</v>
      </c>
      <c r="F43" s="4">
        <v>1.8151208643605556</v>
      </c>
      <c r="G43" s="4">
        <v>1.8151208643605556</v>
      </c>
      <c r="H43" s="4">
        <v>1.8151208643605556</v>
      </c>
      <c r="I43" s="4">
        <v>1.8151208643605556</v>
      </c>
      <c r="J43" s="4">
        <v>1.8151208643605556</v>
      </c>
      <c r="K43" s="4">
        <v>1.8151208643605556</v>
      </c>
      <c r="L43" s="4">
        <v>1.8151208643605556</v>
      </c>
      <c r="M43" s="4">
        <v>1.8151208643605556</v>
      </c>
      <c r="N43" s="4">
        <v>1.8151208643605556</v>
      </c>
      <c r="O43" s="4">
        <v>1.8151208643605556</v>
      </c>
      <c r="P43" s="4">
        <v>1.8151208643605556</v>
      </c>
      <c r="Q43" s="4">
        <v>2.2689010804506946</v>
      </c>
      <c r="R43" s="4">
        <v>2.7226812965408334</v>
      </c>
      <c r="S43" s="4">
        <v>2.7226812965408334</v>
      </c>
      <c r="T43" s="4">
        <v>3.176461512630972</v>
      </c>
      <c r="U43" s="4">
        <v>3.176461512630972</v>
      </c>
      <c r="V43" s="4">
        <v>3.6302417287211113</v>
      </c>
      <c r="W43" s="4">
        <v>4.08402194481125</v>
      </c>
      <c r="X43" s="4">
        <v>4.08402194481125</v>
      </c>
      <c r="Y43">
        <v>4.537802160901389</v>
      </c>
    </row>
    <row r="44" spans="1:24" ht="12.75">
      <c r="A44" s="1"/>
      <c r="B44" s="1"/>
      <c r="C44" s="1"/>
      <c r="E44" s="4"/>
      <c r="F44" s="4"/>
      <c r="G44" s="4"/>
      <c r="H44" s="4"/>
      <c r="I44" s="4"/>
      <c r="J44" s="4"/>
      <c r="K44" s="4"/>
      <c r="L44" s="4"/>
      <c r="M44" s="4"/>
      <c r="N44" s="4"/>
      <c r="O44" s="4"/>
      <c r="P44" s="4"/>
      <c r="Q44" s="4"/>
      <c r="R44" s="4"/>
      <c r="S44" s="4"/>
      <c r="T44" s="4"/>
      <c r="U44" s="4"/>
      <c r="V44" s="4"/>
      <c r="W44" s="4"/>
      <c r="X44" s="4"/>
    </row>
    <row r="45" spans="1:25" ht="12.75">
      <c r="A45" s="1"/>
      <c r="B45" s="1" t="s">
        <v>52</v>
      </c>
      <c r="C45" s="1"/>
      <c r="E45" s="4"/>
      <c r="F45" s="4"/>
      <c r="G45" s="4"/>
      <c r="H45" s="4"/>
      <c r="I45" s="4"/>
      <c r="J45" s="4"/>
      <c r="K45" s="4"/>
      <c r="L45" s="4"/>
      <c r="M45" s="4"/>
      <c r="N45" s="4"/>
      <c r="O45" s="4"/>
      <c r="P45" s="4"/>
      <c r="Q45" s="4"/>
      <c r="R45" s="4"/>
      <c r="S45" s="4"/>
      <c r="T45" s="4"/>
      <c r="U45" s="4"/>
      <c r="V45" s="4"/>
      <c r="W45" s="4"/>
      <c r="X45" s="4"/>
      <c r="Y45">
        <v>111</v>
      </c>
    </row>
    <row r="46" spans="1:24" ht="12.75">
      <c r="A46" s="1"/>
      <c r="B46" s="1"/>
      <c r="C46" s="1"/>
      <c r="E46" s="4"/>
      <c r="F46" s="4"/>
      <c r="G46" s="4"/>
      <c r="H46" s="4"/>
      <c r="I46" s="4"/>
      <c r="J46" s="4"/>
      <c r="K46" s="4"/>
      <c r="L46" s="4"/>
      <c r="M46" s="4"/>
      <c r="N46" s="4"/>
      <c r="O46" s="4"/>
      <c r="P46" s="4"/>
      <c r="Q46" s="4"/>
      <c r="R46" s="4"/>
      <c r="S46" s="4"/>
      <c r="T46" s="4"/>
      <c r="U46" s="4"/>
      <c r="V46" s="4"/>
      <c r="W46" s="4"/>
      <c r="X46" s="4"/>
    </row>
    <row r="47" spans="1:25" ht="12.75">
      <c r="A47" s="1"/>
      <c r="B47" s="1"/>
      <c r="C47" s="1"/>
      <c r="E47" s="4">
        <v>1949</v>
      </c>
      <c r="F47" s="4">
        <v>1950</v>
      </c>
      <c r="G47" s="4">
        <v>1951</v>
      </c>
      <c r="H47" s="4">
        <v>1952</v>
      </c>
      <c r="I47" s="4">
        <v>1953</v>
      </c>
      <c r="J47" s="4">
        <v>1954</v>
      </c>
      <c r="K47" s="4">
        <v>1955</v>
      </c>
      <c r="L47" s="4">
        <v>1956</v>
      </c>
      <c r="M47" s="4">
        <v>1957</v>
      </c>
      <c r="N47" s="4">
        <v>1958</v>
      </c>
      <c r="O47" s="4">
        <v>1959</v>
      </c>
      <c r="P47" s="4">
        <v>1960</v>
      </c>
      <c r="Q47" s="4">
        <v>1961</v>
      </c>
      <c r="R47" s="4">
        <v>1962</v>
      </c>
      <c r="S47" s="4">
        <v>1963</v>
      </c>
      <c r="T47" s="4">
        <v>1964</v>
      </c>
      <c r="U47" s="4">
        <v>1965</v>
      </c>
      <c r="V47" s="4">
        <v>1966</v>
      </c>
      <c r="W47" s="4">
        <v>1967</v>
      </c>
      <c r="X47" s="4">
        <v>1968</v>
      </c>
      <c r="Y47">
        <v>1969</v>
      </c>
    </row>
    <row r="48" spans="1:24" ht="12.75">
      <c r="A48" s="1" t="s">
        <v>0</v>
      </c>
      <c r="B48" s="1"/>
      <c r="C48" s="1" t="s">
        <v>0</v>
      </c>
      <c r="E48" s="4"/>
      <c r="F48" s="4"/>
      <c r="G48" s="4"/>
      <c r="H48" s="4"/>
      <c r="I48" s="4"/>
      <c r="J48" s="4"/>
      <c r="K48" s="4"/>
      <c r="L48" s="4"/>
      <c r="M48" s="4"/>
      <c r="N48" s="4"/>
      <c r="O48" s="4"/>
      <c r="P48" s="4"/>
      <c r="Q48" s="4"/>
      <c r="R48" s="4"/>
      <c r="S48" s="4"/>
      <c r="T48" s="4"/>
      <c r="U48" s="4"/>
      <c r="V48" s="4"/>
      <c r="W48" s="4"/>
      <c r="X48" s="4"/>
    </row>
    <row r="49" spans="1:25" ht="12.75">
      <c r="A49" s="1" t="s">
        <v>14</v>
      </c>
      <c r="B49" s="1"/>
      <c r="C49" s="1" t="s">
        <v>15</v>
      </c>
      <c r="E49" s="4">
        <v>2346.9512776181978</v>
      </c>
      <c r="F49" s="4">
        <v>2296.1278934161032</v>
      </c>
      <c r="G49" s="4">
        <v>2639.6395169963375</v>
      </c>
      <c r="H49" s="4">
        <v>2897.3866797355367</v>
      </c>
      <c r="I49" s="4">
        <v>2824.7818451611142</v>
      </c>
      <c r="J49" s="4">
        <v>2920.5294707561334</v>
      </c>
      <c r="K49" s="4">
        <v>3032.6131841303977</v>
      </c>
      <c r="L49" s="4">
        <v>3538.578125070903</v>
      </c>
      <c r="M49" s="4">
        <v>3737.7876399344736</v>
      </c>
      <c r="N49" s="4">
        <v>3583.9561466799164</v>
      </c>
      <c r="O49" s="4">
        <v>3856.67805655009</v>
      </c>
      <c r="P49" s="4">
        <v>4354.474953600972</v>
      </c>
      <c r="Q49" s="4">
        <v>4801.90224666585</v>
      </c>
      <c r="R49" s="4">
        <v>5069.632574159031</v>
      </c>
      <c r="S49" s="4">
        <v>5366.858615698072</v>
      </c>
      <c r="T49" s="4">
        <v>6672.384297389401</v>
      </c>
      <c r="U49" s="4">
        <v>7571.776685680057</v>
      </c>
      <c r="V49" s="4">
        <v>8481.606018940787</v>
      </c>
      <c r="W49" s="4">
        <v>9524.846735732015</v>
      </c>
      <c r="X49" s="4">
        <v>10502.743101406266</v>
      </c>
      <c r="Y49">
        <v>12249</v>
      </c>
    </row>
    <row r="50" spans="1:25" ht="12.75">
      <c r="A50" s="1" t="s">
        <v>0</v>
      </c>
      <c r="B50" s="1" t="s">
        <v>53</v>
      </c>
      <c r="C50" s="1" t="s">
        <v>0</v>
      </c>
      <c r="D50" t="s">
        <v>54</v>
      </c>
      <c r="E50" s="4">
        <v>840.3232312567175</v>
      </c>
      <c r="F50" s="4">
        <v>959.5705214236852</v>
      </c>
      <c r="G50" s="4">
        <v>1115.2191452039767</v>
      </c>
      <c r="H50" s="4">
        <v>1053.7122028161673</v>
      </c>
      <c r="I50" s="4">
        <v>1119.6620503615136</v>
      </c>
      <c r="J50" s="4">
        <v>1260.7277580929228</v>
      </c>
      <c r="K50" s="4">
        <v>1301.971826927003</v>
      </c>
      <c r="L50" s="4">
        <v>1365.675864665514</v>
      </c>
      <c r="M50" s="4">
        <v>1535.882574599554</v>
      </c>
      <c r="N50" s="4">
        <v>1543.0339810416344</v>
      </c>
      <c r="O50" s="4">
        <v>1669.0557008748633</v>
      </c>
      <c r="P50" s="4">
        <v>1851.185268989519</v>
      </c>
      <c r="Q50" s="4">
        <v>1996.9338447015334</v>
      </c>
      <c r="R50" s="4">
        <v>2110.3532424879095</v>
      </c>
      <c r="S50" s="4">
        <v>2293.5300689431465</v>
      </c>
      <c r="T50" s="4">
        <v>2983.0269382150814</v>
      </c>
      <c r="U50" s="4">
        <v>3340.5071428722235</v>
      </c>
      <c r="V50" s="4">
        <v>3690.5957204458164</v>
      </c>
      <c r="W50" s="4">
        <v>4098.07096522894</v>
      </c>
      <c r="X50" s="4">
        <v>4713.4006733086035</v>
      </c>
      <c r="Y50">
        <v>5348</v>
      </c>
    </row>
    <row r="51" spans="1:25" ht="12.75">
      <c r="A51" s="1" t="s">
        <v>0</v>
      </c>
      <c r="B51" s="1" t="s">
        <v>55</v>
      </c>
      <c r="C51" s="1" t="s">
        <v>0</v>
      </c>
      <c r="D51" t="s">
        <v>56</v>
      </c>
      <c r="E51" s="4">
        <v>1216.208708063792</v>
      </c>
      <c r="F51" s="4">
        <v>1259.414735257094</v>
      </c>
      <c r="G51" s="4">
        <v>1444.5550537604965</v>
      </c>
      <c r="H51" s="4">
        <v>1762.901598455325</v>
      </c>
      <c r="I51" s="4">
        <v>1616.178872445934</v>
      </c>
      <c r="J51" s="4">
        <v>1580.8439550635267</v>
      </c>
      <c r="K51" s="4">
        <v>1666.6583467346861</v>
      </c>
      <c r="L51" s="4">
        <v>2103.9276675596875</v>
      </c>
      <c r="M51" s="4">
        <v>2151.9892415650047</v>
      </c>
      <c r="N51" s="4">
        <v>1980.5693968982941</v>
      </c>
      <c r="O51" s="4">
        <v>2128.6309275835083</v>
      </c>
      <c r="P51" s="4">
        <v>2432.4999709013928</v>
      </c>
      <c r="Q51" s="4">
        <v>2726.9182047968125</v>
      </c>
      <c r="R51" s="4">
        <v>2880.321574071438</v>
      </c>
      <c r="S51" s="4">
        <v>2977.1271409438164</v>
      </c>
      <c r="T51" s="4">
        <v>3584.080349041409</v>
      </c>
      <c r="U51" s="4">
        <v>4116.009367920939</v>
      </c>
      <c r="V51" s="4">
        <v>4691.178650955137</v>
      </c>
      <c r="W51" s="4">
        <v>5331.028144908056</v>
      </c>
      <c r="X51" s="4">
        <v>5689.057000341741</v>
      </c>
      <c r="Y51">
        <v>6788</v>
      </c>
    </row>
    <row r="52" spans="1:25" ht="12.75">
      <c r="A52" s="1" t="s">
        <v>0</v>
      </c>
      <c r="B52" s="1" t="s">
        <v>57</v>
      </c>
      <c r="C52" s="1" t="s">
        <v>0</v>
      </c>
      <c r="D52" t="s">
        <v>58</v>
      </c>
      <c r="E52" s="4">
        <v>290.4193382976882</v>
      </c>
      <c r="F52" s="4">
        <v>77.142636735324</v>
      </c>
      <c r="G52" s="4">
        <v>79.86531803186426</v>
      </c>
      <c r="H52" s="4">
        <v>80.77287846404442</v>
      </c>
      <c r="I52" s="4">
        <v>88.94092235366656</v>
      </c>
      <c r="J52" s="4">
        <v>78.95775759968387</v>
      </c>
      <c r="K52" s="4">
        <v>63.9830104687087</v>
      </c>
      <c r="L52" s="4">
        <v>68.97459284570141</v>
      </c>
      <c r="M52" s="4">
        <v>49.91582376991482</v>
      </c>
      <c r="N52" s="4">
        <v>60.35276873998782</v>
      </c>
      <c r="O52" s="4">
        <v>58.99142809171826</v>
      </c>
      <c r="P52" s="4">
        <v>70.78971371006037</v>
      </c>
      <c r="Q52" s="4">
        <v>78.05019716750394</v>
      </c>
      <c r="R52" s="4">
        <v>78.95775759968319</v>
      </c>
      <c r="S52" s="4">
        <v>96.201405811109</v>
      </c>
      <c r="T52" s="4">
        <v>105.27701013291016</v>
      </c>
      <c r="U52" s="4">
        <v>115.26017488689376</v>
      </c>
      <c r="V52" s="4">
        <v>99.8316475398342</v>
      </c>
      <c r="W52" s="4">
        <v>95.7476255950196</v>
      </c>
      <c r="X52" s="4">
        <v>100.28542775592177</v>
      </c>
      <c r="Y52">
        <v>113</v>
      </c>
    </row>
    <row r="53" spans="1:24" ht="12.75">
      <c r="A53" s="1" t="s">
        <v>0</v>
      </c>
      <c r="B53" s="1"/>
      <c r="C53" s="1" t="s">
        <v>0</v>
      </c>
      <c r="E53" s="4"/>
      <c r="F53" s="4"/>
      <c r="G53" s="4"/>
      <c r="H53" s="4"/>
      <c r="I53" s="4"/>
      <c r="J53" s="4"/>
      <c r="K53" s="4"/>
      <c r="L53" s="4"/>
      <c r="M53" s="4"/>
      <c r="N53" s="4"/>
      <c r="O53" s="4"/>
      <c r="P53" s="4"/>
      <c r="Q53" s="4"/>
      <c r="R53" s="4"/>
      <c r="S53" s="4"/>
      <c r="T53" s="4"/>
      <c r="U53" s="4"/>
      <c r="V53" s="4"/>
      <c r="W53" s="4"/>
      <c r="X53" s="4"/>
    </row>
    <row r="54" spans="1:24" ht="12.75">
      <c r="A54" s="1" t="s">
        <v>59</v>
      </c>
      <c r="B54" s="1"/>
      <c r="C54" s="1" t="s">
        <v>60</v>
      </c>
      <c r="E54" s="4"/>
      <c r="F54" s="4"/>
      <c r="G54" s="4"/>
      <c r="H54" s="4"/>
      <c r="I54" s="4"/>
      <c r="J54" s="4"/>
      <c r="K54" s="4"/>
      <c r="L54" s="4"/>
      <c r="M54" s="4"/>
      <c r="N54" s="4"/>
      <c r="O54" s="4"/>
      <c r="P54" s="4"/>
      <c r="Q54" s="4"/>
      <c r="R54" s="4"/>
      <c r="S54" s="4"/>
      <c r="T54" s="4"/>
      <c r="U54" s="4"/>
      <c r="V54" s="4"/>
      <c r="W54" s="4"/>
      <c r="X54" s="4"/>
    </row>
    <row r="55" spans="1:25" ht="12.75">
      <c r="A55" s="1" t="s">
        <v>61</v>
      </c>
      <c r="B55" s="1"/>
      <c r="C55" s="1" t="s">
        <v>62</v>
      </c>
      <c r="E55" s="4"/>
      <c r="F55" s="4"/>
      <c r="G55" s="4"/>
      <c r="H55" s="4"/>
      <c r="I55" s="4"/>
      <c r="J55" s="4"/>
      <c r="K55" s="4"/>
      <c r="L55" s="4"/>
      <c r="M55" s="4"/>
      <c r="N55" s="4"/>
      <c r="O55" s="4"/>
      <c r="P55" s="4"/>
      <c r="Q55" s="4"/>
      <c r="R55" s="4"/>
      <c r="S55" s="4"/>
      <c r="T55" s="4"/>
      <c r="U55" s="4"/>
      <c r="V55" s="4"/>
      <c r="W55" s="4"/>
      <c r="X55" s="4"/>
      <c r="Y55">
        <v>12208</v>
      </c>
    </row>
    <row r="56" spans="1:25" ht="12.75">
      <c r="A56" s="1" t="s">
        <v>63</v>
      </c>
      <c r="B56" s="1"/>
      <c r="C56" s="1" t="s">
        <v>64</v>
      </c>
      <c r="E56" s="4"/>
      <c r="F56" s="4"/>
      <c r="G56" s="4"/>
      <c r="H56" s="4"/>
      <c r="I56" s="4"/>
      <c r="J56" s="4"/>
      <c r="K56" s="4"/>
      <c r="L56" s="4"/>
      <c r="M56" s="4"/>
      <c r="N56" s="4"/>
      <c r="O56" s="4"/>
      <c r="P56" s="4"/>
      <c r="Q56" s="4"/>
      <c r="R56" s="4"/>
      <c r="S56" s="4"/>
      <c r="T56" s="4"/>
      <c r="U56" s="4"/>
      <c r="V56" s="4"/>
      <c r="W56" s="4"/>
      <c r="X56" s="4"/>
      <c r="Y56">
        <v>41</v>
      </c>
    </row>
    <row r="57" spans="1:24" ht="12.75">
      <c r="A57" s="1" t="s">
        <v>0</v>
      </c>
      <c r="B57" s="1"/>
      <c r="C57" s="1" t="s">
        <v>0</v>
      </c>
      <c r="E57" s="4"/>
      <c r="F57" s="4"/>
      <c r="G57" s="4"/>
      <c r="H57" s="4"/>
      <c r="I57" s="4"/>
      <c r="J57" s="4"/>
      <c r="K57" s="4"/>
      <c r="L57" s="4"/>
      <c r="M57" s="4"/>
      <c r="N57" s="4"/>
      <c r="O57" s="4"/>
      <c r="P57" s="4"/>
      <c r="Q57" s="4"/>
      <c r="R57" s="4"/>
      <c r="S57" s="4"/>
      <c r="T57" s="4"/>
      <c r="U57" s="4"/>
      <c r="V57" s="4"/>
      <c r="W57" s="4"/>
      <c r="X57" s="4"/>
    </row>
    <row r="58" spans="1:24" ht="12.75">
      <c r="A58" s="1" t="s">
        <v>65</v>
      </c>
      <c r="B58" s="1"/>
      <c r="C58" s="1" t="s">
        <v>66</v>
      </c>
      <c r="E58" s="4"/>
      <c r="F58" s="4"/>
      <c r="G58" s="4"/>
      <c r="H58" s="4"/>
      <c r="I58" s="4"/>
      <c r="J58" s="4"/>
      <c r="K58" s="4"/>
      <c r="L58" s="4"/>
      <c r="M58" s="4"/>
      <c r="N58" s="4"/>
      <c r="O58" s="4"/>
      <c r="P58" s="4"/>
      <c r="Q58" s="4"/>
      <c r="R58" s="4"/>
      <c r="S58" s="4"/>
      <c r="T58" s="4"/>
      <c r="U58" s="4"/>
      <c r="V58" s="4"/>
      <c r="W58" s="4"/>
      <c r="X58" s="4"/>
    </row>
    <row r="59" spans="1:25" ht="12.75">
      <c r="A59" s="1" t="s">
        <v>67</v>
      </c>
      <c r="B59" s="1"/>
      <c r="C59" s="1" t="s">
        <v>68</v>
      </c>
      <c r="E59" s="4"/>
      <c r="F59" s="4"/>
      <c r="G59" s="4"/>
      <c r="H59" s="4"/>
      <c r="I59" s="4"/>
      <c r="J59" s="4"/>
      <c r="K59" s="4"/>
      <c r="L59" s="4"/>
      <c r="M59" s="4"/>
      <c r="N59" s="4"/>
      <c r="O59" s="4"/>
      <c r="P59" s="4"/>
      <c r="Q59" s="4"/>
      <c r="R59" s="4"/>
      <c r="S59" s="4"/>
      <c r="T59" s="4"/>
      <c r="U59" s="4"/>
      <c r="V59" s="4"/>
      <c r="W59" s="4"/>
      <c r="X59" s="4"/>
      <c r="Y59">
        <v>11606</v>
      </c>
    </row>
    <row r="60" spans="1:25" ht="12.75">
      <c r="A60" s="1" t="s">
        <v>63</v>
      </c>
      <c r="B60" s="1" t="s">
        <v>184</v>
      </c>
      <c r="C60" s="1" t="s">
        <v>64</v>
      </c>
      <c r="E60" s="4"/>
      <c r="F60" s="4"/>
      <c r="G60" s="4"/>
      <c r="H60" s="4"/>
      <c r="I60" s="4"/>
      <c r="J60" s="4"/>
      <c r="K60" s="4"/>
      <c r="L60" s="4"/>
      <c r="M60" s="4"/>
      <c r="N60" s="4"/>
      <c r="O60" s="4"/>
      <c r="P60" s="4"/>
      <c r="Q60" s="4"/>
      <c r="R60" s="4"/>
      <c r="S60" s="4"/>
      <c r="T60" s="4"/>
      <c r="U60" s="4"/>
      <c r="V60" s="4"/>
      <c r="W60" s="4"/>
      <c r="X60" s="4"/>
      <c r="Y60">
        <v>643</v>
      </c>
    </row>
    <row r="61" spans="1:24" ht="12.75">
      <c r="A61" s="1" t="s">
        <v>185</v>
      </c>
      <c r="B61" s="1"/>
      <c r="C61" s="1"/>
      <c r="E61" s="4">
        <v>87.57958170539679</v>
      </c>
      <c r="F61" s="4">
        <v>81.68043889622501</v>
      </c>
      <c r="G61" s="4">
        <v>88.03336192148694</v>
      </c>
      <c r="H61" s="4">
        <v>95.29384537892918</v>
      </c>
      <c r="I61" s="4">
        <v>88.48714213757708</v>
      </c>
      <c r="J61" s="4">
        <v>95.7476255950193</v>
      </c>
      <c r="K61" s="4">
        <v>86.67202127321653</v>
      </c>
      <c r="L61" s="4">
        <v>89.8484827858475</v>
      </c>
      <c r="M61" s="4">
        <v>101.19298818810097</v>
      </c>
      <c r="N61" s="4">
        <v>125.24333964087833</v>
      </c>
      <c r="O61" s="4">
        <v>127.05846050523888</v>
      </c>
      <c r="P61" s="4">
        <v>134.77272417877126</v>
      </c>
      <c r="Q61" s="4">
        <v>159.73063606372887</v>
      </c>
      <c r="R61" s="4">
        <v>165.17599865681055</v>
      </c>
      <c r="S61" s="4">
        <v>179.24318535560485</v>
      </c>
      <c r="T61" s="4">
        <v>184.23476773259637</v>
      </c>
      <c r="U61" s="4">
        <v>225.98254761288916</v>
      </c>
      <c r="V61" s="4">
        <v>240.95729474386377</v>
      </c>
      <c r="W61" s="4">
        <v>281.3437339758861</v>
      </c>
      <c r="X61" s="4">
        <v>296.31848110686065</v>
      </c>
    </row>
    <row r="62" spans="1:24" ht="12.75">
      <c r="A62" s="1" t="s">
        <v>186</v>
      </c>
      <c r="B62" s="1"/>
      <c r="C62" s="1"/>
      <c r="E62" s="4">
        <v>49.008263337734995</v>
      </c>
      <c r="F62" s="4">
        <v>44.924241392923754</v>
      </c>
      <c r="G62" s="4">
        <v>47.193142473374444</v>
      </c>
      <c r="H62" s="4">
        <v>55.361186362996946</v>
      </c>
      <c r="I62" s="4">
        <v>45.37802160901389</v>
      </c>
      <c r="J62" s="4">
        <v>51.27716441818569</v>
      </c>
      <c r="K62" s="4">
        <v>40.8402194481125</v>
      </c>
      <c r="L62" s="4">
        <v>42.20156009638291</v>
      </c>
      <c r="M62" s="4">
        <v>44.47046117683361</v>
      </c>
      <c r="N62" s="4">
        <v>58.53764787562792</v>
      </c>
      <c r="O62" s="4">
        <v>58.53764787562791</v>
      </c>
      <c r="P62" s="4">
        <v>61.71410938825889</v>
      </c>
      <c r="Q62" s="4">
        <v>77.1426367353236</v>
      </c>
      <c r="R62" s="4">
        <v>81.22665868013485</v>
      </c>
      <c r="S62" s="4">
        <v>89.39470256975736</v>
      </c>
      <c r="T62" s="4">
        <v>101.6467684041911</v>
      </c>
      <c r="U62" s="4">
        <v>118.89041661561637</v>
      </c>
      <c r="V62" s="4">
        <v>120.2517572638868</v>
      </c>
      <c r="W62" s="4">
        <v>158.36929541545845</v>
      </c>
      <c r="X62" s="4">
        <v>161.09197671199928</v>
      </c>
    </row>
    <row r="63" spans="1:25" ht="12.75">
      <c r="A63" s="1"/>
      <c r="B63" s="1" t="s">
        <v>166</v>
      </c>
      <c r="C63" s="1"/>
      <c r="E63" s="4">
        <v>14.067186698794305</v>
      </c>
      <c r="F63" s="4">
        <v>13.613406482704166</v>
      </c>
      <c r="G63" s="4">
        <v>14.520966914884445</v>
      </c>
      <c r="H63" s="4">
        <v>15.428527347064723</v>
      </c>
      <c r="I63" s="4">
        <v>15.428527347064723</v>
      </c>
      <c r="J63" s="4">
        <v>15.428527347064723</v>
      </c>
      <c r="K63" s="4">
        <v>16.336087779245</v>
      </c>
      <c r="L63" s="4">
        <v>17.697428427515415</v>
      </c>
      <c r="M63" s="4">
        <v>20.42010972405625</v>
      </c>
      <c r="N63" s="4">
        <v>22.689010804506946</v>
      </c>
      <c r="O63" s="4">
        <v>25.411692101047777</v>
      </c>
      <c r="P63" s="4">
        <v>29.04193382976889</v>
      </c>
      <c r="Q63" s="4">
        <v>35.848637071120976</v>
      </c>
      <c r="R63" s="4">
        <v>41.747779880292775</v>
      </c>
      <c r="S63" s="4">
        <v>45.83180182510403</v>
      </c>
      <c r="T63" s="4">
        <v>56.72252701126736</v>
      </c>
      <c r="U63" s="4">
        <v>66.25191154916028</v>
      </c>
      <c r="V63" s="4">
        <v>75.78129608705319</v>
      </c>
      <c r="W63" s="4">
        <v>87.12580148930667</v>
      </c>
      <c r="X63" s="4">
        <v>95.29384537892916</v>
      </c>
      <c r="Y63">
        <v>0</v>
      </c>
    </row>
    <row r="64" spans="1:25" ht="12.75">
      <c r="A64" s="1"/>
      <c r="B64" s="1" t="s">
        <v>168</v>
      </c>
      <c r="C64" s="1"/>
      <c r="E64" s="4">
        <v>31.310834910219583</v>
      </c>
      <c r="F64" s="4">
        <v>26.319252533228056</v>
      </c>
      <c r="G64" s="4">
        <v>28.58815361367875</v>
      </c>
      <c r="H64" s="4">
        <v>35.848637071120976</v>
      </c>
      <c r="I64" s="4">
        <v>25.865472317137918</v>
      </c>
      <c r="J64" s="4">
        <v>31.76461512630972</v>
      </c>
      <c r="K64" s="4">
        <v>20.42010972405625</v>
      </c>
      <c r="L64" s="4">
        <v>19.966329507966112</v>
      </c>
      <c r="M64" s="4">
        <v>19.966329507966112</v>
      </c>
      <c r="N64" s="4">
        <v>31.310834910219583</v>
      </c>
      <c r="O64" s="4">
        <v>28.58815361367875</v>
      </c>
      <c r="P64" s="4">
        <v>27.680593181498473</v>
      </c>
      <c r="Q64" s="4">
        <v>35.39485685503083</v>
      </c>
      <c r="R64" s="4">
        <v>33.12595577458014</v>
      </c>
      <c r="S64" s="4">
        <v>36.75619750330125</v>
      </c>
      <c r="T64" s="4">
        <v>37.66375793548153</v>
      </c>
      <c r="U64" s="4">
        <v>45.37802160901389</v>
      </c>
      <c r="V64" s="4">
        <v>36.75619750330125</v>
      </c>
      <c r="W64" s="4">
        <v>62.621669820439166</v>
      </c>
      <c r="X64" s="4">
        <v>56.72252701126736</v>
      </c>
      <c r="Y64">
        <v>0</v>
      </c>
    </row>
    <row r="65" spans="1:25" ht="12.75">
      <c r="A65" s="1"/>
      <c r="B65" s="1" t="s">
        <v>173</v>
      </c>
      <c r="C65" s="1"/>
      <c r="E65" s="4">
        <v>0.9075604321802778</v>
      </c>
      <c r="F65" s="4">
        <v>1.8151208643605556</v>
      </c>
      <c r="G65" s="4">
        <v>0.9075604321802778</v>
      </c>
      <c r="H65" s="4">
        <v>0.9075604321802778</v>
      </c>
      <c r="I65" s="4">
        <v>0.9075604321802778</v>
      </c>
      <c r="J65" s="4">
        <v>0.9075604321802778</v>
      </c>
      <c r="K65" s="4">
        <v>0.9075604321802778</v>
      </c>
      <c r="L65" s="4">
        <v>1.3613406482704167</v>
      </c>
      <c r="M65" s="4">
        <v>0.9075604321802778</v>
      </c>
      <c r="N65" s="4">
        <v>1.3613406482704167</v>
      </c>
      <c r="O65" s="4">
        <v>1.3613406482704167</v>
      </c>
      <c r="P65" s="4">
        <v>1.8151208643605556</v>
      </c>
      <c r="Q65" s="4">
        <v>2.2689010804506946</v>
      </c>
      <c r="R65" s="4">
        <v>2.2689010804506946</v>
      </c>
      <c r="S65" s="4">
        <v>2.2689010804506946</v>
      </c>
      <c r="T65" s="4">
        <v>2.2689010804506946</v>
      </c>
      <c r="U65" s="4">
        <v>2.2689010804506946</v>
      </c>
      <c r="V65" s="4">
        <v>2.2689010804506946</v>
      </c>
      <c r="W65" s="4">
        <v>2.2689010804506946</v>
      </c>
      <c r="X65" s="4">
        <v>2.7226812965408334</v>
      </c>
      <c r="Y65">
        <v>5</v>
      </c>
    </row>
    <row r="66" spans="1:25" ht="12.75">
      <c r="A66" s="1"/>
      <c r="B66" s="1" t="s">
        <v>183</v>
      </c>
      <c r="C66" s="1"/>
      <c r="E66" s="4">
        <v>1.8151208643605556</v>
      </c>
      <c r="F66" s="4">
        <v>1.8151208643605556</v>
      </c>
      <c r="G66" s="4">
        <v>1.8151208643605556</v>
      </c>
      <c r="H66" s="4">
        <v>1.8151208643605556</v>
      </c>
      <c r="I66" s="4">
        <v>1.8151208643605556</v>
      </c>
      <c r="J66" s="4">
        <v>1.8151208643605556</v>
      </c>
      <c r="K66" s="4">
        <v>1.8151208643605556</v>
      </c>
      <c r="L66" s="4">
        <v>1.8151208643605556</v>
      </c>
      <c r="M66" s="4">
        <v>1.8151208643605556</v>
      </c>
      <c r="N66" s="4">
        <v>1.8151208643605556</v>
      </c>
      <c r="O66" s="4">
        <v>1.8151208643605556</v>
      </c>
      <c r="P66" s="4">
        <v>1.8151208643605556</v>
      </c>
      <c r="Q66" s="4">
        <v>2.2689010804506946</v>
      </c>
      <c r="R66" s="4">
        <v>2.7226812965408334</v>
      </c>
      <c r="S66" s="4">
        <v>2.7226812965408334</v>
      </c>
      <c r="T66" s="4">
        <v>3.176461512630972</v>
      </c>
      <c r="U66" s="4">
        <v>3.176461512630972</v>
      </c>
      <c r="V66" s="4">
        <v>3.6302417287211113</v>
      </c>
      <c r="W66" s="4">
        <v>4.08402194481125</v>
      </c>
      <c r="X66" s="4">
        <v>4.08402194481125</v>
      </c>
      <c r="Y66">
        <v>4.537802160901389</v>
      </c>
    </row>
    <row r="67" spans="1:25" ht="12.75">
      <c r="A67" s="1"/>
      <c r="B67" s="1" t="s">
        <v>177</v>
      </c>
      <c r="C67" s="1"/>
      <c r="E67" s="4">
        <v>0.9075604321802778</v>
      </c>
      <c r="F67" s="4">
        <v>1.3613406482704167</v>
      </c>
      <c r="G67" s="4">
        <v>1.3613406482704167</v>
      </c>
      <c r="H67" s="4">
        <v>1.3613406482704167</v>
      </c>
      <c r="I67" s="4">
        <v>1.3613406482704167</v>
      </c>
      <c r="J67" s="4">
        <v>1.3613406482704167</v>
      </c>
      <c r="K67" s="4">
        <v>1.3613406482704167</v>
      </c>
      <c r="L67" s="4">
        <v>1.3613406482704167</v>
      </c>
      <c r="M67" s="4">
        <v>1.3613406482704167</v>
      </c>
      <c r="N67" s="4">
        <v>1.3613406482704167</v>
      </c>
      <c r="O67" s="4">
        <v>1.3613406482704167</v>
      </c>
      <c r="P67" s="4">
        <v>1.3613406482704167</v>
      </c>
      <c r="Q67" s="4">
        <v>1.3613406482704167</v>
      </c>
      <c r="R67" s="4">
        <v>1.3613406482704167</v>
      </c>
      <c r="S67" s="4">
        <v>1.8151208643605556</v>
      </c>
      <c r="T67" s="4">
        <v>1.8151208643605556</v>
      </c>
      <c r="U67" s="4">
        <v>1.8151208643605556</v>
      </c>
      <c r="V67" s="4">
        <v>1.8151208643605556</v>
      </c>
      <c r="W67" s="4">
        <v>2.2689010804506946</v>
      </c>
      <c r="X67" s="4">
        <v>2.2689010804506946</v>
      </c>
      <c r="Y67">
        <v>3.176461512630972</v>
      </c>
    </row>
    <row r="68" spans="1:25" ht="12.75">
      <c r="A68" s="1" t="s">
        <v>187</v>
      </c>
      <c r="B68" s="1" t="s">
        <v>178</v>
      </c>
      <c r="C68" s="1"/>
      <c r="E68" s="4">
        <v>10.890725186163333</v>
      </c>
      <c r="F68" s="4">
        <v>10.436944970073194</v>
      </c>
      <c r="G68" s="4">
        <v>11.344505402253473</v>
      </c>
      <c r="H68" s="4">
        <v>10.890725186163333</v>
      </c>
      <c r="I68" s="4">
        <v>10.890725186163333</v>
      </c>
      <c r="J68" s="4">
        <v>10.890725186163333</v>
      </c>
      <c r="K68" s="4">
        <v>11.344505402253473</v>
      </c>
      <c r="L68" s="4">
        <v>11.798285618343611</v>
      </c>
      <c r="M68" s="4">
        <v>12.25206583443375</v>
      </c>
      <c r="N68" s="4">
        <v>12.705846050523888</v>
      </c>
      <c r="O68" s="4">
        <v>12.25206583443375</v>
      </c>
      <c r="P68" s="4">
        <v>12.705846050523888</v>
      </c>
      <c r="Q68" s="4">
        <v>13.159626266614028</v>
      </c>
      <c r="R68" s="4">
        <v>12.705846050523888</v>
      </c>
      <c r="S68" s="4">
        <v>11.798285618343611</v>
      </c>
      <c r="T68" s="4">
        <v>12.25206583443375</v>
      </c>
      <c r="U68" s="4">
        <v>13.613406482704166</v>
      </c>
      <c r="V68" s="4">
        <v>14.067186698794305</v>
      </c>
      <c r="W68" s="4">
        <v>14.520966914884445</v>
      </c>
      <c r="X68" s="4">
        <v>16.78986799533514</v>
      </c>
      <c r="Y68">
        <v>16.78986799533514</v>
      </c>
    </row>
    <row r="69" spans="1:25" ht="12.75">
      <c r="A69" s="1" t="s">
        <v>188</v>
      </c>
      <c r="B69" s="1" t="s">
        <v>179</v>
      </c>
      <c r="C69" s="1"/>
      <c r="E69" s="4">
        <v>14.520966914884445</v>
      </c>
      <c r="F69" s="4">
        <v>15.428527347064723</v>
      </c>
      <c r="G69" s="4">
        <v>16.78986799533514</v>
      </c>
      <c r="H69" s="4">
        <v>18.151208643605557</v>
      </c>
      <c r="I69" s="4">
        <v>19.512549291875974</v>
      </c>
      <c r="J69" s="4">
        <v>19.966329507966112</v>
      </c>
      <c r="K69" s="4">
        <v>21.32767015623653</v>
      </c>
      <c r="L69" s="4">
        <v>22.689010804506946</v>
      </c>
      <c r="M69" s="4">
        <v>25.865472317137918</v>
      </c>
      <c r="N69" s="4">
        <v>27.22681296540833</v>
      </c>
      <c r="O69" s="4">
        <v>28.13437339758861</v>
      </c>
      <c r="P69" s="4">
        <v>30.403274478039307</v>
      </c>
      <c r="Q69" s="4">
        <v>31.310834910219583</v>
      </c>
      <c r="R69" s="4">
        <v>33.12595577458014</v>
      </c>
      <c r="S69" s="4">
        <v>36.302417287211114</v>
      </c>
      <c r="T69" s="4">
        <v>39.02509858375195</v>
      </c>
      <c r="U69" s="4">
        <v>45.37802160901389</v>
      </c>
      <c r="V69" s="4">
        <v>51.730944634275836</v>
      </c>
      <c r="W69" s="4">
        <v>61.26032917216875</v>
      </c>
      <c r="X69" s="4">
        <v>67.15947198134056</v>
      </c>
      <c r="Y69">
        <v>76.68885651923347</v>
      </c>
    </row>
    <row r="70" spans="1:25" ht="12.75">
      <c r="A70" s="1" t="s">
        <v>189</v>
      </c>
      <c r="B70" s="1" t="s">
        <v>180</v>
      </c>
      <c r="C70" s="1"/>
      <c r="E70" s="4">
        <v>13.159626266614028</v>
      </c>
      <c r="F70" s="4">
        <v>10.890725186163333</v>
      </c>
      <c r="G70" s="4">
        <v>12.705846050523888</v>
      </c>
      <c r="H70" s="4">
        <v>10.890725186163333</v>
      </c>
      <c r="I70" s="4">
        <v>12.705846050523888</v>
      </c>
      <c r="J70" s="4">
        <v>13.613406482704166</v>
      </c>
      <c r="K70" s="4">
        <v>13.159626266614028</v>
      </c>
      <c r="L70" s="4">
        <v>13.159626266614028</v>
      </c>
      <c r="M70" s="4">
        <v>18.604988859695695</v>
      </c>
      <c r="N70" s="4">
        <v>26.773032749318194</v>
      </c>
      <c r="O70" s="4">
        <v>28.13437339758861</v>
      </c>
      <c r="P70" s="4">
        <v>29.949494261949166</v>
      </c>
      <c r="Q70" s="4">
        <v>38.117538151571665</v>
      </c>
      <c r="R70" s="4">
        <v>38.117538151571665</v>
      </c>
      <c r="S70" s="4">
        <v>41.747779880292775</v>
      </c>
      <c r="T70" s="4">
        <v>31.310834910219583</v>
      </c>
      <c r="U70" s="4">
        <v>48.10070290555472</v>
      </c>
      <c r="V70" s="4">
        <v>54.90740614690681</v>
      </c>
      <c r="W70" s="4">
        <v>47.193142473374444</v>
      </c>
      <c r="X70" s="4">
        <v>51.27716441818569</v>
      </c>
      <c r="Y70">
        <v>57.630087443447636</v>
      </c>
    </row>
    <row r="71" spans="1:24" ht="12.75">
      <c r="A71" s="1"/>
      <c r="B71" s="1"/>
      <c r="C71" s="1"/>
      <c r="E71" s="4"/>
      <c r="F71" s="4"/>
      <c r="G71" s="4"/>
      <c r="H71" s="4"/>
      <c r="I71" s="4"/>
      <c r="J71" s="4"/>
      <c r="K71" s="4"/>
      <c r="L71" s="4"/>
      <c r="M71" s="4"/>
      <c r="N71" s="4"/>
      <c r="O71" s="4"/>
      <c r="P71" s="4"/>
      <c r="Q71" s="4"/>
      <c r="R71" s="4"/>
      <c r="S71" s="4"/>
      <c r="T71" s="4"/>
      <c r="U71" s="4"/>
      <c r="V71" s="4"/>
      <c r="W71" s="4"/>
      <c r="X71" s="4"/>
    </row>
    <row r="72" spans="1:24" ht="12.75">
      <c r="A72" s="1"/>
      <c r="B72" s="1"/>
      <c r="C72" s="1"/>
      <c r="E72" s="4"/>
      <c r="F72" s="4"/>
      <c r="G72" s="4"/>
      <c r="H72" s="4"/>
      <c r="I72" s="4"/>
      <c r="J72" s="4"/>
      <c r="K72" s="4"/>
      <c r="L72" s="4"/>
      <c r="M72" s="4"/>
      <c r="N72" s="4"/>
      <c r="O72" s="4"/>
      <c r="P72" s="4"/>
      <c r="Q72" s="4"/>
      <c r="R72" s="4"/>
      <c r="S72" s="4"/>
      <c r="T72" s="4"/>
      <c r="U72" s="4"/>
      <c r="V72" s="4"/>
      <c r="W72" s="4"/>
      <c r="X72" s="4"/>
    </row>
    <row r="73" spans="1:25" ht="12.75">
      <c r="A73" s="1" t="s">
        <v>190</v>
      </c>
      <c r="B73" s="1"/>
      <c r="C73" s="1"/>
      <c r="E73" s="4">
        <v>2628.1084019994023</v>
      </c>
      <c r="F73" s="4">
        <v>2607.4895758392777</v>
      </c>
      <c r="G73" s="4">
        <v>2988.8258802807222</v>
      </c>
      <c r="H73" s="4">
        <v>3290.9904036245875</v>
      </c>
      <c r="I73" s="4">
        <v>3271.486176685774</v>
      </c>
      <c r="J73" s="4">
        <v>3413.348234131394</v>
      </c>
      <c r="K73" s="4">
        <v>3575.3718875023287</v>
      </c>
      <c r="L73" s="4">
        <v>4131.4974463922445</v>
      </c>
      <c r="M73" s="4">
        <v>4862.791794923667</v>
      </c>
      <c r="N73" s="4">
        <v>4760.802683802629</v>
      </c>
      <c r="O73" s="4">
        <v>5092.099632918227</v>
      </c>
      <c r="P73" s="4">
        <v>5746.936800524816</v>
      </c>
      <c r="Q73" s="4">
        <v>6305.137175164187</v>
      </c>
      <c r="R73" s="4">
        <v>6696.9742011046255</v>
      </c>
      <c r="S73" s="4">
        <v>7508.5647127436005</v>
      </c>
      <c r="T73" s="4">
        <v>9242.79486069999</v>
      </c>
      <c r="U73" s="4">
        <v>10771.85338295149</v>
      </c>
      <c r="V73" s="4">
        <v>12197.943185672464</v>
      </c>
      <c r="W73" s="4">
        <v>13765.580633388252</v>
      </c>
      <c r="X73" s="4">
        <v>15530.161441924734</v>
      </c>
      <c r="Y73">
        <v>18380</v>
      </c>
    </row>
    <row r="74" spans="1:25" ht="12.75">
      <c r="A74" s="1"/>
      <c r="B74" s="1" t="s">
        <v>191</v>
      </c>
      <c r="C74" s="1"/>
      <c r="E74" s="4">
        <v>2346.9512776181978</v>
      </c>
      <c r="F74" s="4">
        <v>2296.1278934161032</v>
      </c>
      <c r="G74" s="4">
        <v>2639.6395169963375</v>
      </c>
      <c r="H74" s="4">
        <v>2897.3866797355367</v>
      </c>
      <c r="I74" s="4">
        <v>2824.7818451611142</v>
      </c>
      <c r="J74" s="4">
        <v>2920.5294707561334</v>
      </c>
      <c r="K74" s="4">
        <v>3032.6131841303977</v>
      </c>
      <c r="L74" s="4">
        <v>3538.578125070903</v>
      </c>
      <c r="M74" s="4">
        <v>3737.7876399344736</v>
      </c>
      <c r="N74" s="4">
        <v>3583.9561466799164</v>
      </c>
      <c r="O74" s="4">
        <v>3856.67805655009</v>
      </c>
      <c r="P74" s="4">
        <v>4354.474953600972</v>
      </c>
      <c r="Q74" s="4">
        <v>4801.90224666585</v>
      </c>
      <c r="R74" s="4">
        <v>5069.632574159031</v>
      </c>
      <c r="S74" s="4">
        <v>5366.858615698072</v>
      </c>
      <c r="T74" s="4">
        <v>6672.384297389401</v>
      </c>
      <c r="U74" s="4">
        <v>7571.776685680057</v>
      </c>
      <c r="V74" s="4">
        <v>8481.606018940787</v>
      </c>
      <c r="W74" s="4">
        <v>9524.846735732015</v>
      </c>
      <c r="X74" s="4">
        <v>10502.743101406266</v>
      </c>
      <c r="Y74">
        <v>12249</v>
      </c>
    </row>
    <row r="75" spans="1:25" ht="12.75">
      <c r="A75" s="1"/>
      <c r="B75" s="1" t="s">
        <v>192</v>
      </c>
      <c r="C75" s="1"/>
      <c r="E75" s="4">
        <v>281.15712438120465</v>
      </c>
      <c r="F75" s="4">
        <v>311.36168242317444</v>
      </c>
      <c r="G75" s="4">
        <v>349.1863632843848</v>
      </c>
      <c r="H75" s="4">
        <v>393.6037238890508</v>
      </c>
      <c r="I75" s="4">
        <v>446.70433152465944</v>
      </c>
      <c r="J75" s="4">
        <v>492.81876337526046</v>
      </c>
      <c r="K75" s="4">
        <v>542.7587033719308</v>
      </c>
      <c r="L75" s="4">
        <v>592.9193213213414</v>
      </c>
      <c r="M75" s="4">
        <v>1125.004154989194</v>
      </c>
      <c r="N75" s="4">
        <v>1176.8465371227126</v>
      </c>
      <c r="O75" s="4">
        <v>1235.4215763681375</v>
      </c>
      <c r="P75" s="4">
        <v>1392.4618469238435</v>
      </c>
      <c r="Q75" s="4">
        <v>1503.2349284983372</v>
      </c>
      <c r="R75" s="4">
        <v>1627.3416269455947</v>
      </c>
      <c r="S75" s="4">
        <v>2141.706097045529</v>
      </c>
      <c r="T75" s="4">
        <v>2570.41056331059</v>
      </c>
      <c r="U75" s="4">
        <v>3200.076697271433</v>
      </c>
      <c r="V75" s="4">
        <v>3716.3371667316774</v>
      </c>
      <c r="W75" s="4">
        <v>4240.733897656237</v>
      </c>
      <c r="X75" s="4">
        <v>5027.4183405184685</v>
      </c>
      <c r="Y75">
        <v>6131</v>
      </c>
    </row>
    <row r="76" spans="1:24" ht="12.75">
      <c r="A76" s="1"/>
      <c r="B76" s="1"/>
      <c r="C76" s="1"/>
      <c r="E76" s="4"/>
      <c r="F76" s="4"/>
      <c r="G76" s="4"/>
      <c r="H76" s="4"/>
      <c r="I76" s="4"/>
      <c r="J76" s="4"/>
      <c r="K76" s="4"/>
      <c r="L76" s="4"/>
      <c r="M76" s="4"/>
      <c r="N76" s="4"/>
      <c r="O76" s="4"/>
      <c r="P76" s="4"/>
      <c r="Q76" s="4"/>
      <c r="R76" s="4"/>
      <c r="S76" s="4"/>
      <c r="T76" s="4"/>
      <c r="U76" s="4"/>
      <c r="V76" s="4"/>
      <c r="W76" s="4"/>
      <c r="X76" s="4"/>
    </row>
    <row r="77" spans="1:24" ht="12.75">
      <c r="A77" s="1"/>
      <c r="B77" s="1"/>
      <c r="C77" s="1"/>
      <c r="E77" s="4"/>
      <c r="F77" s="4"/>
      <c r="G77" s="4"/>
      <c r="H77" s="4"/>
      <c r="I77" s="4"/>
      <c r="J77" s="4"/>
      <c r="K77" s="4"/>
      <c r="L77" s="4"/>
      <c r="M77" s="4"/>
      <c r="N77" s="4"/>
      <c r="O77" s="4"/>
      <c r="P77" s="4"/>
      <c r="Q77" s="4"/>
      <c r="R77" s="4"/>
      <c r="S77" s="4"/>
      <c r="T77" s="4"/>
      <c r="U77" s="4"/>
      <c r="V77" s="4"/>
      <c r="W77" s="4"/>
      <c r="X77" s="4"/>
    </row>
    <row r="78" spans="1:24" ht="12.75">
      <c r="A78" s="1"/>
      <c r="B78" s="1"/>
      <c r="C78" s="1"/>
      <c r="E78" s="4"/>
      <c r="F78" s="4"/>
      <c r="G78" s="4"/>
      <c r="H78" s="4"/>
      <c r="I78" s="4"/>
      <c r="J78" s="4"/>
      <c r="K78" s="4"/>
      <c r="L78" s="4"/>
      <c r="M78" s="4"/>
      <c r="N78" s="4"/>
      <c r="O78" s="4"/>
      <c r="P78" s="4"/>
      <c r="Q78" s="4"/>
      <c r="R78" s="4"/>
      <c r="S78" s="4"/>
      <c r="T78" s="4"/>
      <c r="U78" s="4"/>
      <c r="V78" s="4"/>
      <c r="W78" s="4"/>
      <c r="X78" s="4"/>
    </row>
    <row r="79" spans="1:24" ht="12.75">
      <c r="A79" s="1" t="s">
        <v>69</v>
      </c>
      <c r="B79" s="1"/>
      <c r="C79" s="1" t="s">
        <v>70</v>
      </c>
      <c r="E79" s="4"/>
      <c r="F79" s="4"/>
      <c r="G79" s="4"/>
      <c r="H79" s="4"/>
      <c r="I79" s="4"/>
      <c r="J79" s="4"/>
      <c r="K79" s="4"/>
      <c r="L79" s="4"/>
      <c r="M79" s="4"/>
      <c r="N79" s="4"/>
      <c r="O79" s="4"/>
      <c r="P79" s="4"/>
      <c r="Q79" s="4"/>
      <c r="R79" s="4"/>
      <c r="S79" s="4"/>
      <c r="T79" s="4"/>
      <c r="U79" s="4"/>
      <c r="V79" s="4"/>
      <c r="W79" s="4"/>
      <c r="X79" s="4"/>
    </row>
    <row r="80" spans="1:24" ht="12.75">
      <c r="A80" s="1" t="s">
        <v>71</v>
      </c>
      <c r="B80" s="1"/>
      <c r="C80" s="1" t="s">
        <v>72</v>
      </c>
      <c r="E80" s="4"/>
      <c r="F80" s="4"/>
      <c r="G80" s="4"/>
      <c r="H80" s="4"/>
      <c r="I80" s="4"/>
      <c r="J80" s="4"/>
      <c r="K80" s="4"/>
      <c r="L80" s="4"/>
      <c r="M80" s="4"/>
      <c r="N80" s="4"/>
      <c r="O80" s="4"/>
      <c r="P80" s="4"/>
      <c r="Q80" s="4"/>
      <c r="R80" s="4"/>
      <c r="S80" s="4"/>
      <c r="T80" s="4"/>
      <c r="U80" s="4"/>
      <c r="V80" s="4"/>
      <c r="W80" s="4"/>
      <c r="X80" s="4"/>
    </row>
    <row r="81" spans="1:24" ht="12.75">
      <c r="A81" s="1" t="s">
        <v>73</v>
      </c>
      <c r="B81" s="1"/>
      <c r="C81" s="1" t="s">
        <v>74</v>
      </c>
      <c r="E81" s="4"/>
      <c r="F81" s="4"/>
      <c r="G81" s="4"/>
      <c r="H81" s="4"/>
      <c r="I81" s="4"/>
      <c r="J81" s="4"/>
      <c r="K81" s="4"/>
      <c r="L81" s="4"/>
      <c r="M81" s="4"/>
      <c r="N81" s="4"/>
      <c r="O81" s="4"/>
      <c r="P81" s="4"/>
      <c r="Q81" s="4"/>
      <c r="R81" s="4"/>
      <c r="S81" s="4"/>
      <c r="T81" s="4"/>
      <c r="U81" s="4"/>
      <c r="V81" s="4"/>
      <c r="W81" s="4"/>
      <c r="X81" s="4"/>
    </row>
    <row r="82" spans="1:24" ht="12.75">
      <c r="A82" s="1"/>
      <c r="B82" s="1"/>
      <c r="C82" s="1"/>
      <c r="E82" s="4"/>
      <c r="F82" s="4"/>
      <c r="G82" s="4"/>
      <c r="H82" s="4"/>
      <c r="I82" s="4"/>
      <c r="J82" s="4"/>
      <c r="K82" s="4"/>
      <c r="L82" s="4"/>
      <c r="M82" s="4"/>
      <c r="N82" s="4"/>
      <c r="O82" s="4"/>
      <c r="P82" s="4"/>
      <c r="Q82" s="4"/>
      <c r="R82" s="4"/>
      <c r="S82" s="4"/>
      <c r="T82" s="4"/>
      <c r="U82" s="4"/>
      <c r="V82" s="4"/>
      <c r="W82" s="4"/>
      <c r="X82" s="4"/>
    </row>
    <row r="83" spans="1:24" ht="12.75">
      <c r="A83" s="1"/>
      <c r="B83" s="1"/>
      <c r="E83" s="4"/>
      <c r="F83" s="4"/>
      <c r="G83" s="4"/>
      <c r="H83" s="4"/>
      <c r="I83" s="4"/>
      <c r="J83" s="4"/>
      <c r="K83" s="4"/>
      <c r="L83" s="4"/>
      <c r="M83" s="4"/>
      <c r="N83" s="4"/>
      <c r="O83" s="4"/>
      <c r="P83" s="4"/>
      <c r="Q83" s="4"/>
      <c r="R83" s="4"/>
      <c r="S83" s="4"/>
      <c r="T83" s="4"/>
      <c r="U83" s="4"/>
      <c r="V83" s="4"/>
      <c r="W83" s="4"/>
      <c r="X83" s="4"/>
    </row>
    <row r="84" spans="1:24" ht="12.75">
      <c r="A84" s="1" t="s">
        <v>82</v>
      </c>
      <c r="B84" s="1"/>
      <c r="C84" s="1" t="s">
        <v>83</v>
      </c>
      <c r="E84" s="4"/>
      <c r="F84" s="4"/>
      <c r="G84" s="4"/>
      <c r="H84" s="4"/>
      <c r="I84" s="4"/>
      <c r="J84" s="4"/>
      <c r="K84" s="4"/>
      <c r="L84" s="4"/>
      <c r="M84" s="4"/>
      <c r="N84" s="4"/>
      <c r="O84" s="4"/>
      <c r="P84" s="4"/>
      <c r="Q84" s="4"/>
      <c r="R84" s="4"/>
      <c r="S84" s="4"/>
      <c r="T84" s="4"/>
      <c r="U84" s="4"/>
      <c r="V84" s="4"/>
      <c r="W84" s="4"/>
      <c r="X84" s="4"/>
    </row>
    <row r="85" spans="1:24" ht="12.75">
      <c r="A85" s="1" t="s">
        <v>84</v>
      </c>
      <c r="B85" s="1"/>
      <c r="C85" s="1" t="s">
        <v>85</v>
      </c>
      <c r="E85" s="4"/>
      <c r="F85" s="4"/>
      <c r="G85" s="4"/>
      <c r="H85" s="4"/>
      <c r="I85" s="4"/>
      <c r="J85" s="4"/>
      <c r="K85" s="4"/>
      <c r="L85" s="4"/>
      <c r="M85" s="4"/>
      <c r="N85" s="4"/>
      <c r="O85" s="4"/>
      <c r="P85" s="4"/>
      <c r="Q85" s="4"/>
      <c r="R85" s="4"/>
      <c r="S85" s="4"/>
      <c r="T85" s="4"/>
      <c r="U85" s="4"/>
      <c r="V85" s="4"/>
      <c r="W85" s="4"/>
      <c r="X85" s="4"/>
    </row>
    <row r="86" spans="1:26" ht="12.75">
      <c r="A86" s="1"/>
      <c r="B86" s="1"/>
      <c r="C86" s="1"/>
      <c r="E86" s="4"/>
      <c r="F86" s="4"/>
      <c r="G86" s="4"/>
      <c r="H86" s="4"/>
      <c r="I86" s="4"/>
      <c r="J86" s="4"/>
      <c r="K86" s="4"/>
      <c r="L86" s="4"/>
      <c r="M86" s="4"/>
      <c r="N86" s="4"/>
      <c r="O86" s="4"/>
      <c r="P86" s="4"/>
      <c r="Q86" s="4"/>
      <c r="R86" s="4"/>
      <c r="S86" s="4"/>
      <c r="T86" s="4"/>
      <c r="U86" s="4"/>
      <c r="V86" s="4"/>
      <c r="W86" s="4"/>
      <c r="X86" s="4"/>
      <c r="Y86" t="s">
        <v>193</v>
      </c>
      <c r="Z86" t="s">
        <v>194</v>
      </c>
    </row>
    <row r="87" spans="1:26" ht="12.75">
      <c r="A87" s="1"/>
      <c r="B87" s="1"/>
      <c r="C87" s="1"/>
      <c r="E87" s="4">
        <v>1949</v>
      </c>
      <c r="F87" s="4">
        <v>1950</v>
      </c>
      <c r="G87" s="4">
        <v>1951</v>
      </c>
      <c r="H87" s="4">
        <v>1952</v>
      </c>
      <c r="I87" s="4">
        <v>1953</v>
      </c>
      <c r="J87" s="4">
        <v>1954</v>
      </c>
      <c r="K87" s="4">
        <v>1955</v>
      </c>
      <c r="L87" s="4">
        <v>1956</v>
      </c>
      <c r="M87" s="4">
        <v>1957</v>
      </c>
      <c r="N87" s="4">
        <v>1958</v>
      </c>
      <c r="O87" s="4">
        <v>1959</v>
      </c>
      <c r="P87" s="4">
        <v>1960</v>
      </c>
      <c r="Q87" s="4">
        <v>1961</v>
      </c>
      <c r="R87" s="4">
        <v>1962</v>
      </c>
      <c r="S87" s="4">
        <v>1963</v>
      </c>
      <c r="T87" s="4">
        <v>1964</v>
      </c>
      <c r="U87" s="4">
        <v>1965</v>
      </c>
      <c r="V87" s="4">
        <v>1966</v>
      </c>
      <c r="W87" s="4">
        <v>1967</v>
      </c>
      <c r="X87" s="4">
        <v>1968</v>
      </c>
      <c r="Y87">
        <v>1969</v>
      </c>
      <c r="Z87">
        <v>1969</v>
      </c>
    </row>
    <row r="88" spans="1:25" ht="12.75">
      <c r="A88" s="1"/>
      <c r="B88" s="1"/>
      <c r="C88" s="1"/>
      <c r="E88" s="4"/>
      <c r="F88" s="4"/>
      <c r="G88" s="4"/>
      <c r="H88" s="4"/>
      <c r="I88" s="4"/>
      <c r="J88" s="4"/>
      <c r="K88" s="4"/>
      <c r="L88" s="4"/>
      <c r="M88" s="4"/>
      <c r="N88" s="4"/>
      <c r="O88" s="4"/>
      <c r="P88" s="4"/>
      <c r="Q88" s="4"/>
      <c r="R88" s="4"/>
      <c r="S88" s="4"/>
      <c r="T88" s="4"/>
      <c r="U88" s="4"/>
      <c r="V88" s="4"/>
      <c r="W88" s="4"/>
      <c r="X88" s="4"/>
      <c r="Y88" t="s">
        <v>18</v>
      </c>
    </row>
    <row r="89" spans="1:24" ht="12.75">
      <c r="A89" s="1"/>
      <c r="B89" s="1"/>
      <c r="C89" s="1"/>
      <c r="E89" s="4">
        <f>SUM(E91:E103)</f>
        <v>281.15712438120465</v>
      </c>
      <c r="F89" s="4"/>
      <c r="G89" s="4"/>
      <c r="H89" s="4"/>
      <c r="I89" s="4"/>
      <c r="J89" s="4"/>
      <c r="K89" s="4"/>
      <c r="L89" s="4"/>
      <c r="M89" s="4"/>
      <c r="N89" s="4"/>
      <c r="O89" s="4"/>
      <c r="P89" s="4"/>
      <c r="Q89" s="4"/>
      <c r="R89" s="4"/>
      <c r="S89" s="4"/>
      <c r="T89" s="4"/>
      <c r="U89" s="4"/>
      <c r="V89" s="4"/>
      <c r="W89" s="4"/>
      <c r="X89" s="4"/>
    </row>
    <row r="90" spans="1:25" ht="12.75">
      <c r="A90" s="1" t="s">
        <v>86</v>
      </c>
      <c r="B90" s="1"/>
      <c r="C90" s="1" t="s">
        <v>87</v>
      </c>
      <c r="E90" s="4">
        <v>281.15712438120465</v>
      </c>
      <c r="F90" s="4">
        <v>311.36168242317444</v>
      </c>
      <c r="G90" s="4">
        <v>349.1863632843848</v>
      </c>
      <c r="H90" s="4">
        <v>393.6037238890508</v>
      </c>
      <c r="I90" s="4">
        <v>446.70433152465944</v>
      </c>
      <c r="J90" s="4">
        <v>492.81876337526046</v>
      </c>
      <c r="K90" s="4">
        <v>542.7587033719308</v>
      </c>
      <c r="L90" s="4">
        <v>592.9193213213414</v>
      </c>
      <c r="M90" s="4">
        <v>1125.004154989194</v>
      </c>
      <c r="N90" s="4">
        <v>1176.8465371227126</v>
      </c>
      <c r="O90" s="4">
        <v>1235.4215763681375</v>
      </c>
      <c r="P90" s="4">
        <v>1392.4618469238435</v>
      </c>
      <c r="Q90" s="4">
        <v>1503.2349284983372</v>
      </c>
      <c r="R90" s="4">
        <v>1627.3416269455947</v>
      </c>
      <c r="S90" s="4">
        <v>2141.706097045529</v>
      </c>
      <c r="T90" s="4">
        <v>2570.41056331059</v>
      </c>
      <c r="U90" s="4">
        <v>3200.076697271433</v>
      </c>
      <c r="V90" s="4">
        <v>3716.3371667316774</v>
      </c>
      <c r="W90" s="4">
        <v>4240.733897656237</v>
      </c>
      <c r="X90" s="4">
        <v>5027.4183405184685</v>
      </c>
      <c r="Y90">
        <v>6131</v>
      </c>
    </row>
    <row r="91" spans="1:26" ht="12.75">
      <c r="A91" s="1" t="s">
        <v>0</v>
      </c>
      <c r="B91" s="1" t="s">
        <v>88</v>
      </c>
      <c r="C91" s="1" t="s">
        <v>0</v>
      </c>
      <c r="D91" s="1" t="s">
        <v>89</v>
      </c>
      <c r="E91" s="4">
        <v>61.48473635522664</v>
      </c>
      <c r="F91" s="4">
        <v>69.93524514338574</v>
      </c>
      <c r="G91" s="4">
        <v>80.13413506012951</v>
      </c>
      <c r="H91" s="4">
        <v>87.12765957446808</v>
      </c>
      <c r="I91" s="4">
        <v>92.95559666975022</v>
      </c>
      <c r="J91" s="4">
        <v>104.61147086031451</v>
      </c>
      <c r="K91" s="4">
        <v>118.59851988899166</v>
      </c>
      <c r="L91" s="4">
        <v>135.20814061054577</v>
      </c>
      <c r="M91" s="4">
        <v>157.06290471785383</v>
      </c>
      <c r="N91" s="4">
        <v>166.67900092506935</v>
      </c>
      <c r="O91" s="4">
        <v>178.91766882516188</v>
      </c>
      <c r="P91" s="4">
        <v>209.22294172062902</v>
      </c>
      <c r="Q91" s="4">
        <v>233.40888066604992</v>
      </c>
      <c r="R91" s="4">
        <v>249.14431082331177</v>
      </c>
      <c r="S91" s="4">
        <v>266.91951896392226</v>
      </c>
      <c r="T91" s="4">
        <v>340.0601295097132</v>
      </c>
      <c r="U91" s="4">
        <v>397.4653098982423</v>
      </c>
      <c r="V91" s="4">
        <v>479.9306197964847</v>
      </c>
      <c r="W91" s="4">
        <v>593.8667900092506</v>
      </c>
      <c r="X91" s="4">
        <v>760.5457909343199</v>
      </c>
      <c r="Y91">
        <v>945</v>
      </c>
      <c r="Z91">
        <v>1471.6092407803205</v>
      </c>
    </row>
    <row r="92" spans="1:25" ht="12.75">
      <c r="A92" s="1" t="s">
        <v>0</v>
      </c>
      <c r="B92" s="1" t="s">
        <v>195</v>
      </c>
      <c r="C92" s="1" t="s">
        <v>0</v>
      </c>
      <c r="D92" s="1" t="s">
        <v>91</v>
      </c>
      <c r="E92" s="4">
        <v>0</v>
      </c>
      <c r="F92" s="4">
        <v>0</v>
      </c>
      <c r="G92" s="4">
        <v>0</v>
      </c>
      <c r="H92" s="4">
        <v>0</v>
      </c>
      <c r="I92" s="4">
        <v>0</v>
      </c>
      <c r="J92" s="4">
        <v>0</v>
      </c>
      <c r="K92" s="4">
        <v>0</v>
      </c>
      <c r="L92" s="4">
        <v>0</v>
      </c>
      <c r="M92" s="4">
        <v>0</v>
      </c>
      <c r="N92" s="4">
        <v>0</v>
      </c>
      <c r="O92" s="4">
        <v>0</v>
      </c>
      <c r="P92" s="4">
        <v>0</v>
      </c>
      <c r="Q92" s="4">
        <v>0</v>
      </c>
      <c r="R92" s="4">
        <v>0</v>
      </c>
      <c r="S92" s="4">
        <v>0</v>
      </c>
      <c r="T92" s="4">
        <v>0</v>
      </c>
      <c r="U92" s="4">
        <v>0</v>
      </c>
      <c r="V92" s="4">
        <v>0</v>
      </c>
      <c r="W92" s="4">
        <v>0</v>
      </c>
      <c r="X92" s="4">
        <v>0</v>
      </c>
      <c r="Y92">
        <v>217</v>
      </c>
    </row>
    <row r="93" spans="1:26" ht="12.75">
      <c r="A93" s="1" t="s">
        <v>0</v>
      </c>
      <c r="B93" s="1" t="s">
        <v>92</v>
      </c>
      <c r="C93" s="1" t="s">
        <v>0</v>
      </c>
      <c r="D93" s="1" t="s">
        <v>93</v>
      </c>
      <c r="E93" s="4">
        <v>54.04260915307733</v>
      </c>
      <c r="F93" s="4">
        <v>57.64544976328247</v>
      </c>
      <c r="G93" s="4">
        <v>64.8511309836928</v>
      </c>
      <c r="H93" s="4">
        <v>63.249868490268284</v>
      </c>
      <c r="I93" s="4">
        <v>66.05207785376118</v>
      </c>
      <c r="J93" s="4">
        <v>76.46028406102052</v>
      </c>
      <c r="K93" s="4">
        <v>89.27038400841661</v>
      </c>
      <c r="L93" s="4">
        <v>99.67859021567597</v>
      </c>
      <c r="M93" s="4">
        <v>128.90163072067332</v>
      </c>
      <c r="N93" s="4">
        <v>138.90952130457654</v>
      </c>
      <c r="O93" s="4">
        <v>152.11993687532876</v>
      </c>
      <c r="P93" s="4">
        <v>168.1325618095739</v>
      </c>
      <c r="Q93" s="4">
        <v>192.55181483429777</v>
      </c>
      <c r="R93" s="4">
        <v>203.36033666491318</v>
      </c>
      <c r="S93" s="4">
        <v>236.18621778011575</v>
      </c>
      <c r="T93" s="4">
        <v>302.23829563387693</v>
      </c>
      <c r="U93" s="4">
        <v>349.4755391899</v>
      </c>
      <c r="V93" s="4">
        <v>444.7506575486586</v>
      </c>
      <c r="W93" s="4">
        <v>565.2456601788532</v>
      </c>
      <c r="X93" s="4">
        <v>659.3198316675434</v>
      </c>
      <c r="Y93">
        <v>761</v>
      </c>
      <c r="Z93">
        <v>862.636190787354</v>
      </c>
    </row>
    <row r="94" spans="1:25" ht="12.75">
      <c r="A94" s="1" t="s">
        <v>0</v>
      </c>
      <c r="B94" s="1" t="s">
        <v>94</v>
      </c>
      <c r="C94" s="1" t="s">
        <v>0</v>
      </c>
      <c r="D94" s="1" t="s">
        <v>95</v>
      </c>
      <c r="E94" s="4"/>
      <c r="F94" s="4"/>
      <c r="G94" s="4"/>
      <c r="H94" s="4"/>
      <c r="I94" s="4"/>
      <c r="J94" s="4"/>
      <c r="K94" s="4"/>
      <c r="L94" s="4"/>
      <c r="M94" s="4"/>
      <c r="N94" s="4"/>
      <c r="O94" s="4"/>
      <c r="P94" s="4"/>
      <c r="Q94" s="4"/>
      <c r="R94" s="4"/>
      <c r="S94" s="4"/>
      <c r="T94" s="4"/>
      <c r="U94" s="4"/>
      <c r="V94" s="4"/>
      <c r="W94" s="4"/>
      <c r="X94" s="4"/>
      <c r="Y94" t="s">
        <v>76</v>
      </c>
    </row>
    <row r="95" spans="1:25" ht="12.75">
      <c r="A95" s="1" t="s">
        <v>0</v>
      </c>
      <c r="B95" s="1" t="s">
        <v>96</v>
      </c>
      <c r="C95" s="1" t="s">
        <v>0</v>
      </c>
      <c r="D95" s="1" t="s">
        <v>97</v>
      </c>
      <c r="E95" s="4"/>
      <c r="F95" s="4"/>
      <c r="G95" s="4"/>
      <c r="H95" s="4"/>
      <c r="I95" s="4"/>
      <c r="J95" s="4"/>
      <c r="K95" s="4"/>
      <c r="L95" s="4"/>
      <c r="M95" s="4"/>
      <c r="N95" s="4"/>
      <c r="O95" s="4"/>
      <c r="P95" s="4"/>
      <c r="Q95" s="4"/>
      <c r="R95" s="4"/>
      <c r="S95" s="4"/>
      <c r="T95" s="4"/>
      <c r="U95" s="4"/>
      <c r="V95" s="4"/>
      <c r="W95" s="4"/>
      <c r="X95" s="4"/>
      <c r="Y95">
        <v>739</v>
      </c>
    </row>
    <row r="96" spans="1:25" ht="12.75">
      <c r="A96" s="1"/>
      <c r="B96" s="1" t="s">
        <v>196</v>
      </c>
      <c r="C96" s="1"/>
      <c r="D96" s="1"/>
      <c r="E96" s="4">
        <v>33.12595577458014</v>
      </c>
      <c r="F96" s="4">
        <v>37.66375793548153</v>
      </c>
      <c r="G96" s="4">
        <v>42.20156009638292</v>
      </c>
      <c r="H96" s="4">
        <v>42.65534031247306</v>
      </c>
      <c r="I96" s="4">
        <v>39.478878799842086</v>
      </c>
      <c r="J96" s="4">
        <v>44.01668096074347</v>
      </c>
      <c r="K96" s="4">
        <v>51.730944634275836</v>
      </c>
      <c r="L96" s="4">
        <v>58.53764787562792</v>
      </c>
      <c r="M96" s="4">
        <v>68.06703241352083</v>
      </c>
      <c r="N96" s="4">
        <v>66.70569176525042</v>
      </c>
      <c r="O96" s="4">
        <v>71.2434939261518</v>
      </c>
      <c r="P96" s="4">
        <v>77.59641695141374</v>
      </c>
      <c r="Q96" s="4">
        <v>84.85690040885598</v>
      </c>
      <c r="R96" s="4">
        <v>73.96617522269264</v>
      </c>
      <c r="S96" s="4">
        <v>87.5795817053968</v>
      </c>
      <c r="T96" s="4">
        <v>96.20140581110944</v>
      </c>
      <c r="U96" s="4">
        <v>113.89883423862486</v>
      </c>
      <c r="V96" s="4">
        <v>114.352614454715</v>
      </c>
      <c r="W96" s="4">
        <v>1.3613406482704167</v>
      </c>
      <c r="X96" s="4">
        <v>0</v>
      </c>
      <c r="Y96">
        <v>0</v>
      </c>
    </row>
    <row r="97" spans="1:25" ht="12.75">
      <c r="A97" s="1"/>
      <c r="B97" s="1" t="s">
        <v>197</v>
      </c>
      <c r="C97" s="1"/>
      <c r="D97" s="1"/>
      <c r="E97" s="4">
        <v>25.411692101047777</v>
      </c>
      <c r="F97" s="4">
        <v>27.22681296540833</v>
      </c>
      <c r="G97" s="4">
        <v>28.13437339758861</v>
      </c>
      <c r="H97" s="4">
        <v>27.22681296540833</v>
      </c>
      <c r="I97" s="4">
        <v>28.13437339758861</v>
      </c>
      <c r="J97" s="4">
        <v>28.58815361367875</v>
      </c>
      <c r="K97" s="4">
        <v>29.949494261949166</v>
      </c>
      <c r="L97" s="4">
        <v>29.949494261949166</v>
      </c>
      <c r="M97" s="4">
        <v>31.310834910219583</v>
      </c>
      <c r="N97" s="4">
        <v>31.310834910219583</v>
      </c>
      <c r="O97" s="4">
        <v>30.857054694129445</v>
      </c>
      <c r="P97" s="4">
        <v>31.76461512630972</v>
      </c>
      <c r="Q97" s="4">
        <v>32.21839534239986</v>
      </c>
      <c r="R97" s="4">
        <v>33.12595577458014</v>
      </c>
      <c r="S97" s="4">
        <v>130.23492201786985</v>
      </c>
      <c r="T97" s="4">
        <v>150.20125152583597</v>
      </c>
      <c r="U97" s="4">
        <v>136.5878450431318</v>
      </c>
      <c r="V97" s="4">
        <v>215.54560264281596</v>
      </c>
      <c r="W97" s="4">
        <v>370.28465632955334</v>
      </c>
      <c r="X97" s="4">
        <v>544.0824790920765</v>
      </c>
      <c r="Y97">
        <v>737.3928511464757</v>
      </c>
    </row>
    <row r="98" spans="1:25" ht="12.75">
      <c r="A98" s="1" t="s">
        <v>0</v>
      </c>
      <c r="B98" s="1" t="s">
        <v>98</v>
      </c>
      <c r="C98" s="1" t="s">
        <v>0</v>
      </c>
      <c r="D98" s="1" t="s">
        <v>99</v>
      </c>
      <c r="E98" s="4"/>
      <c r="F98" s="4"/>
      <c r="G98" s="4"/>
      <c r="H98" s="4"/>
      <c r="I98" s="4"/>
      <c r="J98" s="4"/>
      <c r="K98" s="4"/>
      <c r="L98" s="4"/>
      <c r="M98" s="4"/>
      <c r="N98" s="4"/>
      <c r="O98" s="4"/>
      <c r="P98" s="4"/>
      <c r="Q98" s="4"/>
      <c r="R98" s="4"/>
      <c r="S98" s="4"/>
      <c r="T98" s="4"/>
      <c r="U98" s="4"/>
      <c r="V98" s="4"/>
      <c r="W98" s="4"/>
      <c r="X98" s="4"/>
      <c r="Y98" t="s">
        <v>76</v>
      </c>
    </row>
    <row r="99" spans="1:25" ht="12.75">
      <c r="A99" s="1" t="s">
        <v>0</v>
      </c>
      <c r="B99" s="1" t="s">
        <v>100</v>
      </c>
      <c r="C99" s="1" t="s">
        <v>0</v>
      </c>
      <c r="D99" s="1" t="s">
        <v>101</v>
      </c>
      <c r="E99" s="4"/>
      <c r="F99" s="4"/>
      <c r="G99" s="4"/>
      <c r="H99" s="4"/>
      <c r="I99" s="4"/>
      <c r="J99" s="4"/>
      <c r="K99" s="4"/>
      <c r="L99" s="4"/>
      <c r="M99" s="4"/>
      <c r="N99" s="4"/>
      <c r="O99" s="4"/>
      <c r="P99" s="4"/>
      <c r="Q99" s="4"/>
      <c r="R99" s="4"/>
      <c r="S99" s="4"/>
      <c r="T99" s="4"/>
      <c r="U99" s="4"/>
      <c r="V99" s="4"/>
      <c r="W99" s="4"/>
      <c r="X99" s="4"/>
      <c r="Y99" t="s">
        <v>76</v>
      </c>
    </row>
    <row r="100" spans="1:25" ht="12.75">
      <c r="A100" s="1" t="s">
        <v>0</v>
      </c>
      <c r="B100" s="1" t="s">
        <v>102</v>
      </c>
      <c r="C100" s="1" t="s">
        <v>0</v>
      </c>
      <c r="D100" s="1" t="s">
        <v>103</v>
      </c>
      <c r="E100" s="4">
        <v>0</v>
      </c>
      <c r="F100" s="4">
        <v>0</v>
      </c>
      <c r="G100" s="4">
        <v>0</v>
      </c>
      <c r="H100" s="4">
        <v>0</v>
      </c>
      <c r="I100" s="4">
        <v>0</v>
      </c>
      <c r="J100" s="4">
        <v>0</v>
      </c>
      <c r="K100" s="4">
        <v>0</v>
      </c>
      <c r="L100" s="4">
        <v>0</v>
      </c>
      <c r="M100" s="4">
        <v>487.3599520808092</v>
      </c>
      <c r="N100" s="4">
        <v>510.5027431014062</v>
      </c>
      <c r="O100" s="4">
        <v>530.0152923932823</v>
      </c>
      <c r="P100" s="4">
        <v>477.3767873268261</v>
      </c>
      <c r="Q100" s="4">
        <v>509.1414024531358</v>
      </c>
      <c r="R100" s="4">
        <v>580.8386765953778</v>
      </c>
      <c r="S100" s="4">
        <v>772.7877080015065</v>
      </c>
      <c r="T100" s="4">
        <v>898.9386080745652</v>
      </c>
      <c r="U100" s="4">
        <v>1318.2315277418534</v>
      </c>
      <c r="V100" s="4">
        <v>1443.0210871666416</v>
      </c>
      <c r="W100" s="4">
        <v>1614.096228632624</v>
      </c>
      <c r="X100" s="4">
        <v>1807.4066006870232</v>
      </c>
      <c r="Y100">
        <v>2028</v>
      </c>
    </row>
    <row r="101" spans="1:25" ht="12.75">
      <c r="A101" s="1" t="s">
        <v>0</v>
      </c>
      <c r="B101" s="1" t="s">
        <v>104</v>
      </c>
      <c r="C101" s="1" t="s">
        <v>0</v>
      </c>
      <c r="D101" s="1" t="s">
        <v>105</v>
      </c>
      <c r="E101" s="4">
        <v>0</v>
      </c>
      <c r="F101" s="4">
        <v>0</v>
      </c>
      <c r="G101" s="4">
        <v>0</v>
      </c>
      <c r="H101" s="4">
        <v>0</v>
      </c>
      <c r="I101" s="4">
        <v>0</v>
      </c>
      <c r="J101" s="4">
        <v>0</v>
      </c>
      <c r="K101" s="4">
        <v>0</v>
      </c>
      <c r="L101" s="4">
        <v>0</v>
      </c>
      <c r="M101" s="4">
        <v>0</v>
      </c>
      <c r="N101" s="4">
        <v>0</v>
      </c>
      <c r="O101" s="4">
        <v>0</v>
      </c>
      <c r="P101" s="4">
        <v>108.90725186163333</v>
      </c>
      <c r="Q101" s="4">
        <v>117.07529575125584</v>
      </c>
      <c r="R101" s="4">
        <v>126.15090007305861</v>
      </c>
      <c r="S101" s="4">
        <v>147.024790013205</v>
      </c>
      <c r="T101" s="4">
        <v>171.5289216820725</v>
      </c>
      <c r="U101" s="4">
        <v>227.34388826115958</v>
      </c>
      <c r="V101" s="4">
        <v>248.6715584173961</v>
      </c>
      <c r="W101" s="4">
        <v>256.38582209092846</v>
      </c>
      <c r="X101" s="4">
        <v>279.9823933276157</v>
      </c>
      <c r="Y101">
        <v>333</v>
      </c>
    </row>
    <row r="102" spans="1:25" ht="12.75">
      <c r="A102" s="1" t="s">
        <v>0</v>
      </c>
      <c r="B102" s="1" t="s">
        <v>106</v>
      </c>
      <c r="C102" s="1" t="s">
        <v>0</v>
      </c>
      <c r="D102" s="1" t="s">
        <v>107</v>
      </c>
      <c r="E102" s="4">
        <v>107.09213099727278</v>
      </c>
      <c r="F102" s="4">
        <v>118.89041661561639</v>
      </c>
      <c r="G102" s="4">
        <v>133.86516374659098</v>
      </c>
      <c r="H102" s="4">
        <v>128.87358136959944</v>
      </c>
      <c r="I102" s="4">
        <v>131.14248245005015</v>
      </c>
      <c r="J102" s="4">
        <v>149.2936910936557</v>
      </c>
      <c r="K102" s="4">
        <v>168.80624038553168</v>
      </c>
      <c r="L102" s="4">
        <v>187.8650094613175</v>
      </c>
      <c r="M102" s="4">
        <v>187.8650094613175</v>
      </c>
      <c r="N102" s="4">
        <v>191.04147097394846</v>
      </c>
      <c r="O102" s="4">
        <v>205.10865767274277</v>
      </c>
      <c r="P102" s="4">
        <v>255.02448144265804</v>
      </c>
      <c r="Q102" s="4">
        <v>265.9152066288214</v>
      </c>
      <c r="R102" s="4">
        <v>291.3268987298692</v>
      </c>
      <c r="S102" s="4">
        <v>425.6458426925503</v>
      </c>
      <c r="T102" s="4">
        <v>520.9396880714794</v>
      </c>
      <c r="U102" s="4">
        <v>563.1412481678624</v>
      </c>
      <c r="V102" s="4">
        <v>677.9476428386675</v>
      </c>
      <c r="W102" s="4">
        <v>736.0315104982053</v>
      </c>
      <c r="X102" s="4">
        <v>848.5690040885597</v>
      </c>
      <c r="Y102">
        <v>972</v>
      </c>
    </row>
    <row r="103" spans="1:25" ht="12.75">
      <c r="A103" s="1" t="s">
        <v>0</v>
      </c>
      <c r="B103" s="1" t="s">
        <v>108</v>
      </c>
      <c r="C103" s="1" t="s">
        <v>0</v>
      </c>
      <c r="D103" s="1" t="s">
        <v>109</v>
      </c>
      <c r="E103" s="4">
        <v>0</v>
      </c>
      <c r="F103" s="4">
        <v>0</v>
      </c>
      <c r="G103" s="4">
        <v>0</v>
      </c>
      <c r="H103" s="4">
        <v>44.47046117683361</v>
      </c>
      <c r="I103" s="4">
        <v>88.94092235366722</v>
      </c>
      <c r="J103" s="4">
        <v>89.8484827858475</v>
      </c>
      <c r="K103" s="4">
        <v>84.40312019276584</v>
      </c>
      <c r="L103" s="4">
        <v>81.680438896225</v>
      </c>
      <c r="M103" s="4">
        <v>64.43679068479972</v>
      </c>
      <c r="N103" s="4">
        <v>71.69727414224195</v>
      </c>
      <c r="O103" s="4">
        <v>67.15947198134056</v>
      </c>
      <c r="P103" s="4">
        <v>64.43679068479972</v>
      </c>
      <c r="Q103" s="4">
        <v>68.06703241352083</v>
      </c>
      <c r="R103" s="4">
        <v>69.42837306179125</v>
      </c>
      <c r="S103" s="4">
        <v>75.32751587096305</v>
      </c>
      <c r="T103" s="4">
        <v>90.30226300193763</v>
      </c>
      <c r="U103" s="4">
        <v>93.93250473065875</v>
      </c>
      <c r="V103" s="4">
        <v>92.1173838662982</v>
      </c>
      <c r="W103" s="4">
        <v>103.46188926855167</v>
      </c>
      <c r="X103" s="4">
        <v>127.51224072132902</v>
      </c>
      <c r="Y103">
        <v>136</v>
      </c>
    </row>
    <row r="104" spans="1:24" ht="12.75">
      <c r="A104" s="1"/>
      <c r="B104" s="1"/>
      <c r="C104" s="1"/>
      <c r="D104" s="1"/>
      <c r="E104" s="4"/>
      <c r="F104" s="4"/>
      <c r="G104" s="4"/>
      <c r="H104" s="4"/>
      <c r="I104" s="4"/>
      <c r="J104" s="4"/>
      <c r="K104" s="4"/>
      <c r="L104" s="4"/>
      <c r="M104" s="4"/>
      <c r="N104" s="4"/>
      <c r="O104" s="4"/>
      <c r="P104" s="4"/>
      <c r="Q104" s="4"/>
      <c r="R104" s="4"/>
      <c r="S104" s="4"/>
      <c r="T104" s="4"/>
      <c r="U104" s="4"/>
      <c r="V104" s="4"/>
      <c r="W104" s="4"/>
      <c r="X104" s="4"/>
    </row>
    <row r="105" spans="1:24" ht="12.75">
      <c r="A105" s="1"/>
      <c r="B105" s="1"/>
      <c r="C105" s="1"/>
      <c r="D105" s="1"/>
      <c r="E105" s="4"/>
      <c r="F105" s="4"/>
      <c r="G105" s="4"/>
      <c r="H105" s="4"/>
      <c r="I105" s="4"/>
      <c r="J105" s="4"/>
      <c r="K105" s="4"/>
      <c r="L105" s="4"/>
      <c r="M105" s="4"/>
      <c r="N105" s="4"/>
      <c r="O105" s="4"/>
      <c r="P105" s="4"/>
      <c r="Q105" s="4"/>
      <c r="R105" s="4"/>
      <c r="S105" s="4"/>
      <c r="T105" s="4"/>
      <c r="U105" s="4"/>
      <c r="V105" s="4"/>
      <c r="W105" s="4"/>
      <c r="X105" s="4"/>
    </row>
    <row r="106" spans="1:24" ht="12.75">
      <c r="A106" s="1"/>
      <c r="B106" s="1"/>
      <c r="C106" s="1"/>
      <c r="D106" s="1"/>
      <c r="E106" s="4"/>
      <c r="F106" s="4"/>
      <c r="G106" s="4"/>
      <c r="H106" s="4"/>
      <c r="I106" s="4"/>
      <c r="J106" s="4"/>
      <c r="K106" s="4"/>
      <c r="L106" s="4"/>
      <c r="M106" s="4"/>
      <c r="N106" s="4"/>
      <c r="O106" s="4"/>
      <c r="P106" s="4"/>
      <c r="Q106" s="4"/>
      <c r="R106" s="4"/>
      <c r="S106" s="4"/>
      <c r="T106" s="4"/>
      <c r="U106" s="4"/>
      <c r="V106" s="4"/>
      <c r="W106" s="4"/>
      <c r="X106" s="4"/>
    </row>
    <row r="107" spans="1:24" ht="12.75">
      <c r="A107" s="1"/>
      <c r="B107" s="1"/>
      <c r="C107" s="1"/>
      <c r="D107" s="1"/>
      <c r="E107" s="4"/>
      <c r="F107" s="4"/>
      <c r="G107" s="4"/>
      <c r="H107" s="4"/>
      <c r="I107" s="4"/>
      <c r="J107" s="4"/>
      <c r="K107" s="4"/>
      <c r="L107" s="4"/>
      <c r="M107" s="4"/>
      <c r="N107" s="4"/>
      <c r="O107" s="4"/>
      <c r="P107" s="4"/>
      <c r="Q107" s="4"/>
      <c r="R107" s="4"/>
      <c r="S107" s="4"/>
      <c r="T107" s="4"/>
      <c r="U107" s="4"/>
      <c r="V107" s="4"/>
      <c r="W107" s="4"/>
      <c r="X107" s="4"/>
    </row>
    <row r="108" spans="1:24" ht="12.75">
      <c r="A108" s="1"/>
      <c r="B108" s="1"/>
      <c r="C108" s="1"/>
      <c r="D108" s="1"/>
      <c r="E108" s="4"/>
      <c r="F108" s="4"/>
      <c r="G108" s="4"/>
      <c r="H108" s="4"/>
      <c r="I108" s="4"/>
      <c r="J108" s="4"/>
      <c r="K108" s="4"/>
      <c r="L108" s="4"/>
      <c r="M108" s="4"/>
      <c r="N108" s="4"/>
      <c r="O108" s="4"/>
      <c r="P108" s="4"/>
      <c r="Q108" s="4"/>
      <c r="R108" s="4"/>
      <c r="S108" s="4"/>
      <c r="T108" s="4"/>
      <c r="U108" s="4"/>
      <c r="V108" s="4"/>
      <c r="W108" s="4"/>
      <c r="X108" s="4"/>
    </row>
    <row r="109" spans="1:25" ht="12.75">
      <c r="A109" s="1" t="s">
        <v>0</v>
      </c>
      <c r="B109" s="1" t="s">
        <v>110</v>
      </c>
      <c r="C109" s="1" t="s">
        <v>0</v>
      </c>
      <c r="D109" s="1" t="s">
        <v>111</v>
      </c>
      <c r="Y109" t="s">
        <v>76</v>
      </c>
    </row>
    <row r="110" spans="1:4" ht="12.75">
      <c r="A110" s="1" t="s">
        <v>0</v>
      </c>
      <c r="B110" s="1" t="s">
        <v>0</v>
      </c>
      <c r="C110" s="1" t="s">
        <v>0</v>
      </c>
      <c r="D110" s="1" t="s">
        <v>0</v>
      </c>
    </row>
    <row r="111" spans="1:25" ht="12.75">
      <c r="A111" s="1" t="s">
        <v>112</v>
      </c>
      <c r="B111" s="1"/>
      <c r="C111" s="1" t="s">
        <v>113</v>
      </c>
      <c r="D111" s="1"/>
      <c r="Y111" t="s">
        <v>75</v>
      </c>
    </row>
    <row r="112" spans="1:25" ht="12.75">
      <c r="A112" s="1" t="s">
        <v>0</v>
      </c>
      <c r="B112" s="1" t="s">
        <v>114</v>
      </c>
      <c r="C112" s="1" t="s">
        <v>0</v>
      </c>
      <c r="D112" s="1" t="s">
        <v>115</v>
      </c>
      <c r="Y112" t="s">
        <v>75</v>
      </c>
    </row>
    <row r="113" spans="1:25" ht="12.75">
      <c r="A113" s="1" t="s">
        <v>0</v>
      </c>
      <c r="B113" s="1" t="s">
        <v>116</v>
      </c>
      <c r="C113" s="1" t="s">
        <v>0</v>
      </c>
      <c r="D113" s="1" t="s">
        <v>117</v>
      </c>
      <c r="Y113" t="s">
        <v>75</v>
      </c>
    </row>
    <row r="114" spans="1:25" ht="12.75">
      <c r="A114" s="1" t="s">
        <v>0</v>
      </c>
      <c r="B114" s="1" t="s">
        <v>118</v>
      </c>
      <c r="C114" s="1" t="s">
        <v>0</v>
      </c>
      <c r="D114" s="1" t="s">
        <v>119</v>
      </c>
      <c r="Y114" t="s">
        <v>75</v>
      </c>
    </row>
    <row r="115" spans="1:25" ht="12.75">
      <c r="A115" s="1" t="s">
        <v>0</v>
      </c>
      <c r="B115" s="1" t="s">
        <v>120</v>
      </c>
      <c r="C115" s="1" t="s">
        <v>0</v>
      </c>
      <c r="D115" s="1" t="s">
        <v>121</v>
      </c>
      <c r="Y115" t="s">
        <v>75</v>
      </c>
    </row>
    <row r="116" spans="1:25" ht="12.75">
      <c r="A116" s="1" t="s">
        <v>0</v>
      </c>
      <c r="B116" s="1" t="s">
        <v>122</v>
      </c>
      <c r="C116" s="1" t="s">
        <v>0</v>
      </c>
      <c r="D116" s="1" t="s">
        <v>123</v>
      </c>
      <c r="Y116" t="s">
        <v>75</v>
      </c>
    </row>
    <row r="117" spans="1:25" ht="12.75">
      <c r="A117" s="1" t="s">
        <v>0</v>
      </c>
      <c r="B117" s="1" t="s">
        <v>124</v>
      </c>
      <c r="C117" s="1" t="s">
        <v>0</v>
      </c>
      <c r="D117" s="1" t="s">
        <v>125</v>
      </c>
      <c r="Y117" t="s">
        <v>75</v>
      </c>
    </row>
    <row r="118" spans="1:4" ht="12.75">
      <c r="A118" s="1" t="s">
        <v>0</v>
      </c>
      <c r="B118" s="1" t="s">
        <v>0</v>
      </c>
      <c r="C118" s="1" t="s">
        <v>0</v>
      </c>
      <c r="D118" s="1" t="s">
        <v>0</v>
      </c>
    </row>
    <row r="119" spans="1:25" ht="12.75">
      <c r="A119" s="1" t="s">
        <v>126</v>
      </c>
      <c r="B119" s="1"/>
      <c r="C119" s="1" t="s">
        <v>127</v>
      </c>
      <c r="D119" s="1"/>
      <c r="Y119">
        <v>367</v>
      </c>
    </row>
    <row r="120" spans="1:25" ht="12.75">
      <c r="A120" s="1" t="s">
        <v>0</v>
      </c>
      <c r="B120" s="1" t="s">
        <v>128</v>
      </c>
      <c r="C120" s="1" t="s">
        <v>0</v>
      </c>
      <c r="D120" s="1" t="s">
        <v>129</v>
      </c>
      <c r="Y120">
        <v>379</v>
      </c>
    </row>
    <row r="121" spans="1:4" ht="12.75">
      <c r="A121" s="1" t="s">
        <v>0</v>
      </c>
      <c r="B121" s="1" t="s">
        <v>130</v>
      </c>
      <c r="C121" s="1" t="s">
        <v>0</v>
      </c>
      <c r="D121" s="1" t="s">
        <v>131</v>
      </c>
    </row>
    <row r="122" spans="1:25" ht="12.75">
      <c r="A122" s="1" t="s">
        <v>0</v>
      </c>
      <c r="B122" s="1" t="s">
        <v>132</v>
      </c>
      <c r="C122" s="1" t="s">
        <v>0</v>
      </c>
      <c r="D122" s="1" t="s">
        <v>133</v>
      </c>
      <c r="Y122" t="s">
        <v>76</v>
      </c>
    </row>
    <row r="123" spans="1:25" ht="12.75">
      <c r="A123" s="1" t="s">
        <v>0</v>
      </c>
      <c r="B123" s="1" t="s">
        <v>134</v>
      </c>
      <c r="C123" s="1" t="s">
        <v>0</v>
      </c>
      <c r="D123" s="1" t="s">
        <v>135</v>
      </c>
      <c r="Y123">
        <v>80</v>
      </c>
    </row>
    <row r="124" spans="1:25" ht="12.75">
      <c r="A124" s="1" t="s">
        <v>0</v>
      </c>
      <c r="B124" s="1" t="s">
        <v>136</v>
      </c>
      <c r="C124" s="1" t="s">
        <v>0</v>
      </c>
      <c r="D124" s="1" t="s">
        <v>137</v>
      </c>
      <c r="Y124">
        <v>299</v>
      </c>
    </row>
    <row r="125" spans="1:25" ht="12.75">
      <c r="A125" s="1" t="s">
        <v>0</v>
      </c>
      <c r="B125" s="1" t="s">
        <v>124</v>
      </c>
      <c r="C125" s="1" t="s">
        <v>0</v>
      </c>
      <c r="D125" s="1" t="s">
        <v>125</v>
      </c>
      <c r="Y125">
        <v>12</v>
      </c>
    </row>
    <row r="126" spans="1:4" ht="12.75">
      <c r="A126" s="1" t="s">
        <v>0</v>
      </c>
      <c r="B126" s="1" t="s">
        <v>0</v>
      </c>
      <c r="C126" s="1" t="s">
        <v>0</v>
      </c>
      <c r="D126" s="1" t="s">
        <v>0</v>
      </c>
    </row>
    <row r="127" spans="1:25" ht="12.75">
      <c r="A127" s="1" t="s">
        <v>138</v>
      </c>
      <c r="B127" s="1"/>
      <c r="C127" s="1" t="s">
        <v>139</v>
      </c>
      <c r="D127" s="1"/>
      <c r="Y127">
        <v>788</v>
      </c>
    </row>
    <row r="128" spans="1:25" ht="12.75">
      <c r="A128" s="1" t="s">
        <v>0</v>
      </c>
      <c r="B128" s="1" t="s">
        <v>140</v>
      </c>
      <c r="C128" s="1" t="s">
        <v>0</v>
      </c>
      <c r="D128" s="1" t="s">
        <v>141</v>
      </c>
      <c r="Y128">
        <v>354</v>
      </c>
    </row>
    <row r="129" spans="1:25" ht="12.75">
      <c r="A129" s="1" t="s">
        <v>0</v>
      </c>
      <c r="B129" s="1" t="s">
        <v>142</v>
      </c>
      <c r="C129" s="1" t="s">
        <v>0</v>
      </c>
      <c r="D129" s="1" t="s">
        <v>143</v>
      </c>
      <c r="Y129">
        <v>80</v>
      </c>
    </row>
    <row r="130" spans="1:25" ht="12.75">
      <c r="A130" s="1" t="s">
        <v>0</v>
      </c>
      <c r="B130" s="1" t="s">
        <v>144</v>
      </c>
      <c r="C130" s="1" t="s">
        <v>0</v>
      </c>
      <c r="D130" s="1" t="s">
        <v>145</v>
      </c>
      <c r="Y130">
        <v>54</v>
      </c>
    </row>
    <row r="131" spans="1:25" ht="12.75">
      <c r="A131" s="1" t="s">
        <v>0</v>
      </c>
      <c r="B131" s="1" t="s">
        <v>146</v>
      </c>
      <c r="C131" s="1" t="s">
        <v>0</v>
      </c>
      <c r="D131" s="1" t="s">
        <v>147</v>
      </c>
      <c r="Y131">
        <v>96</v>
      </c>
    </row>
    <row r="132" spans="1:25" ht="12.75">
      <c r="A132" s="1" t="s">
        <v>0</v>
      </c>
      <c r="B132" s="1" t="s">
        <v>49</v>
      </c>
      <c r="C132" s="1" t="s">
        <v>0</v>
      </c>
      <c r="D132" s="1" t="s">
        <v>50</v>
      </c>
      <c r="Y132">
        <v>204</v>
      </c>
    </row>
    <row r="133" spans="1:4" ht="12.75">
      <c r="A133" s="1"/>
      <c r="B133" s="1"/>
      <c r="C133" s="1"/>
      <c r="D133" s="1"/>
    </row>
    <row r="134" spans="1:25" ht="12.75">
      <c r="A134" s="1" t="s">
        <v>148</v>
      </c>
      <c r="B134" s="1"/>
      <c r="C134" s="1" t="s">
        <v>149</v>
      </c>
      <c r="Y134" t="s">
        <v>75</v>
      </c>
    </row>
    <row r="135" spans="1:4" ht="12.75">
      <c r="A135" s="1" t="s">
        <v>0</v>
      </c>
      <c r="B135" s="1" t="s">
        <v>0</v>
      </c>
      <c r="C135" s="1" t="s">
        <v>0</v>
      </c>
      <c r="D135" t="s">
        <v>0</v>
      </c>
    </row>
    <row r="136" spans="1:25" ht="12.75">
      <c r="A136" s="1" t="s">
        <v>84</v>
      </c>
      <c r="B136" s="1"/>
      <c r="C136" s="1" t="s">
        <v>85</v>
      </c>
      <c r="Y136" t="s">
        <v>75</v>
      </c>
    </row>
    <row r="137" spans="1:3" ht="12.75">
      <c r="A137" s="1" t="s">
        <v>0</v>
      </c>
      <c r="B137" s="1"/>
      <c r="C137" s="1" t="s">
        <v>0</v>
      </c>
    </row>
    <row r="138" spans="1:3" ht="12.75">
      <c r="A138" s="1" t="s">
        <v>65</v>
      </c>
      <c r="B138" s="1"/>
      <c r="C138" s="1" t="s">
        <v>66</v>
      </c>
    </row>
    <row r="139" spans="1:25" ht="12.75">
      <c r="A139" s="1" t="s">
        <v>77</v>
      </c>
      <c r="B139" s="1"/>
      <c r="C139" s="1" t="s">
        <v>78</v>
      </c>
      <c r="Y139" t="s">
        <v>75</v>
      </c>
    </row>
    <row r="140" spans="1:25" ht="12.75">
      <c r="A140" s="1" t="s">
        <v>79</v>
      </c>
      <c r="B140" s="1"/>
      <c r="C140" s="1" t="s">
        <v>150</v>
      </c>
      <c r="Y140" t="s">
        <v>75</v>
      </c>
    </row>
    <row r="141" spans="1:25" ht="12.75">
      <c r="A141" s="1" t="s">
        <v>67</v>
      </c>
      <c r="B141" s="1"/>
      <c r="C141" s="1" t="s">
        <v>68</v>
      </c>
      <c r="Y141">
        <v>6796</v>
      </c>
    </row>
    <row r="142" spans="1:25" ht="12.75">
      <c r="A142" s="1" t="s">
        <v>151</v>
      </c>
      <c r="B142" s="1"/>
      <c r="C142" s="1" t="s">
        <v>152</v>
      </c>
      <c r="Y142" t="s">
        <v>75</v>
      </c>
    </row>
    <row r="143" spans="1:25" ht="12.75">
      <c r="A143" s="1" t="s">
        <v>63</v>
      </c>
      <c r="B143" s="1"/>
      <c r="C143" s="1" t="s">
        <v>153</v>
      </c>
      <c r="Y143" t="s">
        <v>75</v>
      </c>
    </row>
    <row r="144" spans="1:3" ht="12.75">
      <c r="A144" s="1" t="s">
        <v>0</v>
      </c>
      <c r="B144" s="1"/>
      <c r="C144" s="1" t="s">
        <v>0</v>
      </c>
    </row>
    <row r="145" spans="1:3" ht="12.75">
      <c r="A145" s="1" t="s">
        <v>59</v>
      </c>
      <c r="B145" s="1"/>
      <c r="C145" s="1" t="s">
        <v>60</v>
      </c>
    </row>
    <row r="146" spans="1:25" ht="12.75">
      <c r="A146" s="1" t="s">
        <v>80</v>
      </c>
      <c r="B146" s="1"/>
      <c r="C146" s="1" t="s">
        <v>81</v>
      </c>
      <c r="Y146" t="s">
        <v>75</v>
      </c>
    </row>
    <row r="147" spans="1:25" ht="12.75">
      <c r="A147" s="1" t="s">
        <v>63</v>
      </c>
      <c r="B147" s="1"/>
      <c r="C147" s="1" t="s">
        <v>153</v>
      </c>
      <c r="Y147" t="s">
        <v>75</v>
      </c>
    </row>
    <row r="148" spans="1:3" ht="12.75">
      <c r="A148" s="1"/>
      <c r="B148" s="1"/>
      <c r="C148" s="1"/>
    </row>
    <row r="149" spans="1:3" ht="12.75">
      <c r="A149" s="1"/>
      <c r="B149" s="1"/>
      <c r="C149" s="1"/>
    </row>
    <row r="150" spans="1:3" ht="12.75">
      <c r="A150" s="1" t="s">
        <v>154</v>
      </c>
      <c r="B150" s="1"/>
      <c r="C150" s="1" t="s">
        <v>155</v>
      </c>
    </row>
    <row r="151" spans="1:3" ht="12.75">
      <c r="A151" s="1" t="s">
        <v>156</v>
      </c>
      <c r="B151" s="1"/>
      <c r="C151" s="1" t="s">
        <v>157</v>
      </c>
    </row>
    <row r="152" spans="1:2" ht="12.75">
      <c r="A152" s="1"/>
      <c r="B152" s="1"/>
    </row>
    <row r="153" spans="1:2" ht="12.75">
      <c r="A153" s="1"/>
      <c r="B153" s="1"/>
    </row>
    <row r="154" spans="1:2" ht="12.75">
      <c r="A154" s="1"/>
      <c r="B154" s="1"/>
    </row>
    <row r="155" spans="1:2" ht="12.75">
      <c r="A155" s="1"/>
      <c r="B155" s="1"/>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Q115"/>
  <sheetViews>
    <sheetView workbookViewId="0" topLeftCell="A16">
      <selection activeCell="C43" sqref="C43"/>
    </sheetView>
  </sheetViews>
  <sheetFormatPr defaultColWidth="9.140625" defaultRowHeight="12.75"/>
  <cols>
    <col min="2" max="2" width="38.57421875" style="0" bestFit="1" customWidth="1"/>
    <col min="3" max="3" width="83.57421875" style="0" bestFit="1" customWidth="1"/>
    <col min="4" max="4" width="39.8515625" style="0" bestFit="1" customWidth="1"/>
  </cols>
  <sheetData>
    <row r="1" spans="1:28" ht="20.25">
      <c r="A1" s="5" t="s">
        <v>8</v>
      </c>
      <c r="B1" s="6"/>
      <c r="C1" s="6"/>
      <c r="D1" s="6"/>
      <c r="E1" s="6"/>
      <c r="F1" s="6"/>
      <c r="G1" s="6"/>
      <c r="H1" s="6"/>
      <c r="I1" s="6"/>
      <c r="J1" s="6"/>
      <c r="K1" s="6"/>
      <c r="L1" s="6"/>
      <c r="M1" s="6"/>
      <c r="N1" s="6"/>
      <c r="O1" s="6"/>
      <c r="P1" s="6"/>
      <c r="Q1" s="6"/>
      <c r="R1" s="6"/>
      <c r="S1" s="6"/>
      <c r="T1" s="6"/>
      <c r="U1" s="6"/>
      <c r="V1" s="6"/>
      <c r="W1" s="6"/>
      <c r="X1" s="6"/>
      <c r="Y1" s="6"/>
      <c r="Z1" s="6"/>
      <c r="AA1" s="6"/>
      <c r="AB1" s="6"/>
    </row>
    <row r="2" spans="1:43" ht="20.25">
      <c r="A2" s="5" t="s">
        <v>206</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row>
    <row r="3" ht="15">
      <c r="A3" s="3" t="s">
        <v>207</v>
      </c>
    </row>
    <row r="5" spans="1:43" ht="20.25">
      <c r="A5" s="7" t="s">
        <v>10</v>
      </c>
      <c r="B5" s="8"/>
      <c r="C5" s="7" t="s">
        <v>11</v>
      </c>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10"/>
      <c r="AL5" s="10"/>
      <c r="AM5" s="10"/>
      <c r="AN5" s="10"/>
      <c r="AO5" s="10"/>
      <c r="AP5" s="10"/>
      <c r="AQ5" s="10"/>
    </row>
    <row r="6" spans="1:43" ht="12.75">
      <c r="A6" s="8" t="s">
        <v>12</v>
      </c>
      <c r="B6" s="8"/>
      <c r="C6" s="9" t="s">
        <v>13</v>
      </c>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10"/>
      <c r="AL6" s="10"/>
      <c r="AM6" s="10"/>
      <c r="AN6" s="10"/>
      <c r="AO6" s="10"/>
      <c r="AP6" s="10"/>
      <c r="AQ6" s="10"/>
    </row>
    <row r="7" spans="1:43" ht="12.75">
      <c r="A7" s="11" t="s">
        <v>14</v>
      </c>
      <c r="B7" s="8"/>
      <c r="C7" s="11" t="s">
        <v>15</v>
      </c>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10"/>
      <c r="AL7" s="10"/>
      <c r="AM7" s="10"/>
      <c r="AN7" s="10"/>
      <c r="AO7" s="10"/>
      <c r="AP7" s="10"/>
      <c r="AQ7" s="10"/>
    </row>
    <row r="8" spans="1:43" ht="12.75">
      <c r="A8" s="12"/>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row>
    <row r="9" spans="1:43" ht="12.75">
      <c r="A9" s="13"/>
      <c r="B9" s="13"/>
      <c r="C9" s="13"/>
      <c r="D9" s="13"/>
      <c r="E9" s="37">
        <v>1969</v>
      </c>
      <c r="F9" s="37">
        <v>1970</v>
      </c>
      <c r="G9" s="37">
        <v>1971</v>
      </c>
      <c r="H9" s="37">
        <v>1972</v>
      </c>
      <c r="I9" s="37">
        <v>1973</v>
      </c>
      <c r="J9" s="37">
        <v>1974</v>
      </c>
      <c r="K9" s="37">
        <v>1975</v>
      </c>
      <c r="L9" s="37">
        <v>1976</v>
      </c>
      <c r="M9" s="37">
        <v>1977</v>
      </c>
      <c r="N9" s="37">
        <v>1978</v>
      </c>
      <c r="O9" s="37">
        <v>1979</v>
      </c>
      <c r="P9" s="37">
        <v>1980</v>
      </c>
      <c r="Q9" s="37">
        <v>1981</v>
      </c>
      <c r="R9" s="37">
        <v>1982</v>
      </c>
      <c r="S9" s="37">
        <v>1983</v>
      </c>
      <c r="T9" s="37">
        <v>1984</v>
      </c>
      <c r="U9" s="37">
        <v>1985</v>
      </c>
      <c r="V9" s="37">
        <v>1986</v>
      </c>
      <c r="W9" s="37">
        <v>1987</v>
      </c>
      <c r="X9" s="37">
        <v>1988</v>
      </c>
      <c r="Y9" s="37">
        <v>1989</v>
      </c>
      <c r="Z9" s="37">
        <v>1990</v>
      </c>
      <c r="AA9" s="37">
        <v>1991</v>
      </c>
      <c r="AB9" s="37">
        <v>1992</v>
      </c>
      <c r="AC9" s="37">
        <v>1993</v>
      </c>
      <c r="AD9" s="37">
        <v>1994</v>
      </c>
      <c r="AE9" s="37">
        <v>1995</v>
      </c>
      <c r="AF9" s="37">
        <v>1996</v>
      </c>
      <c r="AG9" s="37">
        <v>1997</v>
      </c>
      <c r="AH9" s="37">
        <v>1998</v>
      </c>
      <c r="AI9" s="37">
        <v>1999</v>
      </c>
      <c r="AJ9" s="37">
        <v>2000</v>
      </c>
      <c r="AK9" s="38">
        <v>2001</v>
      </c>
      <c r="AL9" s="38">
        <v>2002</v>
      </c>
      <c r="AM9" s="38">
        <v>2003</v>
      </c>
      <c r="AN9" s="38">
        <v>2004</v>
      </c>
      <c r="AO9" s="38">
        <v>2005</v>
      </c>
      <c r="AP9" s="38" t="s">
        <v>16</v>
      </c>
      <c r="AQ9" s="38" t="s">
        <v>17</v>
      </c>
    </row>
    <row r="10" spans="1:43" ht="12.75">
      <c r="A10" s="12"/>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row>
    <row r="11" spans="1:43" ht="12.75">
      <c r="A11" s="14"/>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3"/>
      <c r="AL11" s="13"/>
      <c r="AM11" s="13"/>
      <c r="AN11" s="13"/>
      <c r="AO11" s="13"/>
      <c r="AP11" s="13"/>
      <c r="AQ11" s="13"/>
    </row>
    <row r="12" spans="1:43" ht="12.75">
      <c r="A12" s="14"/>
      <c r="B12" s="14"/>
      <c r="C12" s="14"/>
      <c r="D12" s="14"/>
      <c r="E12" s="15" t="s">
        <v>18</v>
      </c>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4"/>
      <c r="AG12" s="14"/>
      <c r="AH12" s="14"/>
      <c r="AI12" s="14"/>
      <c r="AJ12" s="14"/>
      <c r="AK12" s="15" t="s">
        <v>18</v>
      </c>
      <c r="AL12" s="14"/>
      <c r="AM12" s="14"/>
      <c r="AN12" s="14"/>
      <c r="AO12" s="14"/>
      <c r="AP12" s="14"/>
      <c r="AQ12" s="14"/>
    </row>
    <row r="13" spans="1:43" ht="12.75">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6"/>
      <c r="AL13" s="16"/>
      <c r="AM13" s="16"/>
      <c r="AN13" s="16"/>
      <c r="AO13" s="16"/>
      <c r="AP13" s="16"/>
      <c r="AQ13" s="16"/>
    </row>
    <row r="14" spans="1:43" ht="12.75">
      <c r="A14" s="34" t="s">
        <v>19</v>
      </c>
      <c r="B14" s="34"/>
      <c r="C14" s="33" t="s">
        <v>20</v>
      </c>
      <c r="D14" s="34"/>
      <c r="E14" s="19">
        <v>2583</v>
      </c>
      <c r="F14" s="19">
        <v>3238</v>
      </c>
      <c r="G14" s="19">
        <v>4026</v>
      </c>
      <c r="H14" s="19">
        <v>4551</v>
      </c>
      <c r="I14" s="19">
        <v>5173</v>
      </c>
      <c r="J14" s="19">
        <v>5609</v>
      </c>
      <c r="K14" s="19">
        <v>6393</v>
      </c>
      <c r="L14" s="19">
        <v>7578</v>
      </c>
      <c r="M14" s="19">
        <v>8980</v>
      </c>
      <c r="N14" s="19">
        <v>9771</v>
      </c>
      <c r="O14" s="19">
        <v>10398</v>
      </c>
      <c r="P14" s="19">
        <v>11087</v>
      </c>
      <c r="Q14" s="19">
        <v>11176</v>
      </c>
      <c r="R14" s="19">
        <v>11617</v>
      </c>
      <c r="S14" s="19">
        <v>11867</v>
      </c>
      <c r="T14" s="19">
        <v>13087</v>
      </c>
      <c r="U14" s="19">
        <v>14037</v>
      </c>
      <c r="V14" s="19">
        <v>14842</v>
      </c>
      <c r="W14" s="19">
        <v>15751</v>
      </c>
      <c r="X14" s="19">
        <v>16450</v>
      </c>
      <c r="Y14" s="19">
        <v>15964</v>
      </c>
      <c r="Z14" s="19">
        <v>16781</v>
      </c>
      <c r="AA14" s="19">
        <v>18269</v>
      </c>
      <c r="AB14" s="19">
        <v>17797</v>
      </c>
      <c r="AC14" s="19">
        <v>19154</v>
      </c>
      <c r="AD14" s="19">
        <v>18546</v>
      </c>
      <c r="AE14" s="19">
        <v>19832</v>
      </c>
      <c r="AF14" s="19">
        <v>21315</v>
      </c>
      <c r="AG14" s="19">
        <v>22890</v>
      </c>
      <c r="AH14" s="19">
        <v>24486</v>
      </c>
      <c r="AI14" s="19">
        <v>26934</v>
      </c>
      <c r="AJ14" s="19">
        <v>28849</v>
      </c>
      <c r="AK14" s="19">
        <v>32509</v>
      </c>
      <c r="AL14" s="19">
        <v>33493</v>
      </c>
      <c r="AM14" s="19">
        <v>34754</v>
      </c>
      <c r="AN14" s="19">
        <v>35811</v>
      </c>
      <c r="AO14" s="19">
        <v>36950</v>
      </c>
      <c r="AP14" s="19">
        <v>39888</v>
      </c>
      <c r="AQ14" s="19">
        <v>42873</v>
      </c>
    </row>
    <row r="15" spans="1:43" ht="12.75">
      <c r="A15" s="33" t="s">
        <v>21</v>
      </c>
      <c r="B15" s="36"/>
      <c r="C15" s="33" t="s">
        <v>22</v>
      </c>
      <c r="D15" s="35"/>
      <c r="E15" s="19">
        <v>2732</v>
      </c>
      <c r="F15" s="19">
        <v>3236</v>
      </c>
      <c r="G15" s="19">
        <v>4130</v>
      </c>
      <c r="H15" s="19">
        <v>4987</v>
      </c>
      <c r="I15" s="19">
        <v>6117</v>
      </c>
      <c r="J15" s="19">
        <v>7592</v>
      </c>
      <c r="K15" s="19">
        <v>8581</v>
      </c>
      <c r="L15" s="19">
        <v>10088</v>
      </c>
      <c r="M15" s="19">
        <v>11217</v>
      </c>
      <c r="N15" s="19">
        <v>12520</v>
      </c>
      <c r="O15" s="19">
        <v>13904</v>
      </c>
      <c r="P15" s="19">
        <v>14661</v>
      </c>
      <c r="Q15" s="19">
        <v>14435</v>
      </c>
      <c r="R15" s="19">
        <v>14866</v>
      </c>
      <c r="S15" s="19">
        <v>14163</v>
      </c>
      <c r="T15" s="19">
        <v>13922</v>
      </c>
      <c r="U15" s="19">
        <v>13563</v>
      </c>
      <c r="V15" s="19">
        <v>14834</v>
      </c>
      <c r="W15" s="19">
        <v>15841</v>
      </c>
      <c r="X15" s="19">
        <v>16315</v>
      </c>
      <c r="Y15" s="19">
        <v>17558</v>
      </c>
      <c r="Z15" s="19">
        <v>22257</v>
      </c>
      <c r="AA15" s="19">
        <v>26074</v>
      </c>
      <c r="AB15" s="19">
        <v>25916</v>
      </c>
      <c r="AC15" s="19">
        <v>27191</v>
      </c>
      <c r="AD15" s="19">
        <v>21222</v>
      </c>
      <c r="AE15" s="19">
        <v>20140</v>
      </c>
      <c r="AF15" s="19">
        <v>20007</v>
      </c>
      <c r="AG15" s="19">
        <v>18691</v>
      </c>
      <c r="AH15" s="19">
        <v>19845</v>
      </c>
      <c r="AI15" s="19">
        <v>23020</v>
      </c>
      <c r="AJ15" s="19">
        <v>24433</v>
      </c>
      <c r="AK15" s="19">
        <v>27172</v>
      </c>
      <c r="AL15" s="19">
        <v>29577</v>
      </c>
      <c r="AM15" s="19">
        <v>28791</v>
      </c>
      <c r="AN15" s="19">
        <v>27246</v>
      </c>
      <c r="AO15" s="19">
        <v>27573</v>
      </c>
      <c r="AP15" s="19">
        <v>31646</v>
      </c>
      <c r="AQ15" s="19">
        <v>37703</v>
      </c>
    </row>
    <row r="16" spans="1:43" ht="12.75">
      <c r="A16" s="33" t="s">
        <v>23</v>
      </c>
      <c r="B16" s="36"/>
      <c r="C16" s="33" t="s">
        <v>24</v>
      </c>
      <c r="D16" s="35"/>
      <c r="E16" s="19">
        <v>1448</v>
      </c>
      <c r="F16" s="19">
        <v>1384</v>
      </c>
      <c r="G16" s="19">
        <v>1720</v>
      </c>
      <c r="H16" s="19">
        <v>1888</v>
      </c>
      <c r="I16" s="19">
        <v>2265</v>
      </c>
      <c r="J16" s="19">
        <v>2582</v>
      </c>
      <c r="K16" s="19">
        <v>3362</v>
      </c>
      <c r="L16" s="19">
        <v>3453</v>
      </c>
      <c r="M16" s="19">
        <v>3753</v>
      </c>
      <c r="N16" s="19">
        <v>3748</v>
      </c>
      <c r="O16" s="19">
        <v>3753</v>
      </c>
      <c r="P16" s="19">
        <v>4665</v>
      </c>
      <c r="Q16" s="19">
        <v>5019</v>
      </c>
      <c r="R16" s="19">
        <v>5318</v>
      </c>
      <c r="S16" s="19">
        <v>4860</v>
      </c>
      <c r="T16" s="19">
        <v>4729</v>
      </c>
      <c r="U16" s="19">
        <v>5972</v>
      </c>
      <c r="V16" s="19">
        <v>6430</v>
      </c>
      <c r="W16" s="19">
        <v>7369</v>
      </c>
      <c r="X16" s="19">
        <v>7247</v>
      </c>
      <c r="Y16" s="19">
        <v>7115</v>
      </c>
      <c r="Z16" s="19">
        <v>7882</v>
      </c>
      <c r="AA16" s="19">
        <v>8427</v>
      </c>
      <c r="AB16" s="19">
        <v>7882</v>
      </c>
      <c r="AC16" s="19">
        <v>8717</v>
      </c>
      <c r="AD16" s="19">
        <v>9212</v>
      </c>
      <c r="AE16" s="19">
        <v>9459</v>
      </c>
      <c r="AF16" s="19">
        <v>12500</v>
      </c>
      <c r="AG16" s="19">
        <v>14673</v>
      </c>
      <c r="AH16" s="19">
        <v>15300</v>
      </c>
      <c r="AI16" s="19">
        <v>15651</v>
      </c>
      <c r="AJ16" s="19">
        <v>16736</v>
      </c>
      <c r="AK16" s="19">
        <v>17580</v>
      </c>
      <c r="AL16" s="19">
        <v>15394</v>
      </c>
      <c r="AM16" s="19">
        <v>13392</v>
      </c>
      <c r="AN16" s="19">
        <v>14994</v>
      </c>
      <c r="AO16" s="19">
        <v>17069</v>
      </c>
      <c r="AP16" s="19">
        <v>17907</v>
      </c>
      <c r="AQ16" s="19">
        <v>18551</v>
      </c>
    </row>
    <row r="17" spans="1:43" ht="12.75">
      <c r="A17" s="34" t="s">
        <v>25</v>
      </c>
      <c r="B17" s="34"/>
      <c r="C17" s="33" t="s">
        <v>26</v>
      </c>
      <c r="D17" s="34"/>
      <c r="E17" s="19">
        <v>1416</v>
      </c>
      <c r="F17" s="19">
        <v>1525</v>
      </c>
      <c r="G17" s="19">
        <v>1524</v>
      </c>
      <c r="H17" s="19">
        <v>1811</v>
      </c>
      <c r="I17" s="19">
        <v>1992</v>
      </c>
      <c r="J17" s="19">
        <v>2128</v>
      </c>
      <c r="K17" s="19">
        <v>2315</v>
      </c>
      <c r="L17" s="19">
        <v>2527</v>
      </c>
      <c r="M17" s="19">
        <v>2750</v>
      </c>
      <c r="N17" s="19">
        <v>2887</v>
      </c>
      <c r="O17" s="19">
        <v>3068</v>
      </c>
      <c r="P17" s="19">
        <v>3147</v>
      </c>
      <c r="Q17" s="19">
        <v>3157</v>
      </c>
      <c r="R17" s="19">
        <v>3353</v>
      </c>
      <c r="S17" s="19">
        <v>3631</v>
      </c>
      <c r="T17" s="19">
        <v>3789</v>
      </c>
      <c r="U17" s="19">
        <v>3612</v>
      </c>
      <c r="V17" s="19">
        <v>3824</v>
      </c>
      <c r="W17" s="19">
        <v>4031</v>
      </c>
      <c r="X17" s="19">
        <v>4026</v>
      </c>
      <c r="Y17" s="19">
        <v>3981</v>
      </c>
      <c r="Z17" s="19">
        <v>4483</v>
      </c>
      <c r="AA17" s="19">
        <v>4455</v>
      </c>
      <c r="AB17" s="19">
        <v>5125</v>
      </c>
      <c r="AC17" s="19">
        <v>5957</v>
      </c>
      <c r="AD17" s="19">
        <v>6353</v>
      </c>
      <c r="AE17" s="19">
        <v>6477</v>
      </c>
      <c r="AF17" s="19">
        <v>6363</v>
      </c>
      <c r="AG17" s="19">
        <v>6923</v>
      </c>
      <c r="AH17" s="19">
        <v>7296</v>
      </c>
      <c r="AI17" s="19">
        <v>7578</v>
      </c>
      <c r="AJ17" s="19">
        <v>7713</v>
      </c>
      <c r="AK17" s="19">
        <v>7913</v>
      </c>
      <c r="AL17" s="19">
        <v>8446</v>
      </c>
      <c r="AM17" s="19">
        <v>8586</v>
      </c>
      <c r="AN17" s="19">
        <v>9358</v>
      </c>
      <c r="AO17" s="19">
        <v>9327</v>
      </c>
      <c r="AP17" s="19">
        <v>9860</v>
      </c>
      <c r="AQ17" s="19">
        <v>10013</v>
      </c>
    </row>
    <row r="18" spans="1:43" ht="12.75">
      <c r="A18" s="34" t="s">
        <v>27</v>
      </c>
      <c r="B18" s="36"/>
      <c r="C18" s="34" t="s">
        <v>28</v>
      </c>
      <c r="D18" s="33"/>
      <c r="E18" s="19">
        <v>106</v>
      </c>
      <c r="F18" s="19">
        <v>114</v>
      </c>
      <c r="G18" s="19">
        <v>129</v>
      </c>
      <c r="H18" s="19">
        <v>184</v>
      </c>
      <c r="I18" s="19">
        <v>245</v>
      </c>
      <c r="J18" s="19">
        <v>316</v>
      </c>
      <c r="K18" s="19">
        <v>378</v>
      </c>
      <c r="L18" s="19">
        <v>459</v>
      </c>
      <c r="M18" s="19">
        <v>549</v>
      </c>
      <c r="N18" s="19">
        <v>613</v>
      </c>
      <c r="O18" s="19">
        <v>666</v>
      </c>
      <c r="P18" s="19">
        <v>748</v>
      </c>
      <c r="Q18" s="19">
        <v>840</v>
      </c>
      <c r="R18" s="19">
        <v>943</v>
      </c>
      <c r="S18" s="19">
        <v>1016</v>
      </c>
      <c r="T18" s="19">
        <v>1044</v>
      </c>
      <c r="U18" s="19">
        <v>1020</v>
      </c>
      <c r="V18" s="19">
        <v>1062</v>
      </c>
      <c r="W18" s="19">
        <v>1126</v>
      </c>
      <c r="X18" s="19">
        <v>1231</v>
      </c>
      <c r="Y18" s="19">
        <v>1340</v>
      </c>
      <c r="Z18" s="19">
        <v>1494</v>
      </c>
      <c r="AA18" s="19">
        <v>1732</v>
      </c>
      <c r="AB18" s="19">
        <v>2088</v>
      </c>
      <c r="AC18" s="19">
        <v>2222</v>
      </c>
      <c r="AD18" s="19">
        <v>2265</v>
      </c>
      <c r="AE18" s="19">
        <v>2657</v>
      </c>
      <c r="AF18" s="19">
        <v>3145</v>
      </c>
      <c r="AG18" s="19">
        <v>3647</v>
      </c>
      <c r="AH18" s="19">
        <v>3726</v>
      </c>
      <c r="AI18" s="19">
        <v>4409</v>
      </c>
      <c r="AJ18" s="19">
        <v>5140</v>
      </c>
      <c r="AK18" s="19">
        <v>5788</v>
      </c>
      <c r="AL18" s="19">
        <v>5517</v>
      </c>
      <c r="AM18" s="19">
        <v>5774</v>
      </c>
      <c r="AN18" s="19">
        <v>6074</v>
      </c>
      <c r="AO18" s="19">
        <v>7046</v>
      </c>
      <c r="AP18" s="19">
        <v>7657</v>
      </c>
      <c r="AQ18" s="19">
        <v>7094</v>
      </c>
    </row>
    <row r="19" spans="1:43" ht="12.75">
      <c r="A19" s="34" t="s">
        <v>29</v>
      </c>
      <c r="B19" s="34"/>
      <c r="C19" s="34" t="s">
        <v>30</v>
      </c>
      <c r="D19" s="34"/>
      <c r="E19" s="19">
        <v>263</v>
      </c>
      <c r="F19" s="19">
        <v>309</v>
      </c>
      <c r="G19" s="19">
        <v>362</v>
      </c>
      <c r="H19" s="19">
        <v>435</v>
      </c>
      <c r="I19" s="19">
        <v>444</v>
      </c>
      <c r="J19" s="19">
        <v>468</v>
      </c>
      <c r="K19" s="19">
        <v>517</v>
      </c>
      <c r="L19" s="19">
        <v>671</v>
      </c>
      <c r="M19" s="19">
        <v>749</v>
      </c>
      <c r="N19" s="19">
        <v>808</v>
      </c>
      <c r="O19" s="19">
        <v>926</v>
      </c>
      <c r="P19" s="19">
        <v>1017</v>
      </c>
      <c r="Q19" s="19">
        <v>1066</v>
      </c>
      <c r="R19" s="19">
        <v>1143</v>
      </c>
      <c r="S19" s="19">
        <v>1180</v>
      </c>
      <c r="T19" s="19">
        <v>1252</v>
      </c>
      <c r="U19" s="19">
        <v>1288</v>
      </c>
      <c r="V19" s="19">
        <v>1361</v>
      </c>
      <c r="W19" s="19">
        <v>1453</v>
      </c>
      <c r="X19" s="19">
        <v>1530</v>
      </c>
      <c r="Y19" s="19">
        <v>1633</v>
      </c>
      <c r="Z19" s="19">
        <v>1770</v>
      </c>
      <c r="AA19" s="19">
        <v>1814</v>
      </c>
      <c r="AB19" s="19">
        <v>1933</v>
      </c>
      <c r="AC19" s="19">
        <v>2288</v>
      </c>
      <c r="AD19" s="19">
        <v>2269</v>
      </c>
      <c r="AE19" s="19">
        <v>2245</v>
      </c>
      <c r="AF19" s="19">
        <v>2806</v>
      </c>
      <c r="AG19" s="19">
        <v>2348</v>
      </c>
      <c r="AH19" s="19">
        <v>2591</v>
      </c>
      <c r="AI19" s="19">
        <v>2765</v>
      </c>
      <c r="AJ19" s="19">
        <v>2941</v>
      </c>
      <c r="AK19" s="19">
        <v>2888</v>
      </c>
      <c r="AL19" s="19">
        <v>2903</v>
      </c>
      <c r="AM19" s="19">
        <v>3066</v>
      </c>
      <c r="AN19" s="19">
        <v>3328</v>
      </c>
      <c r="AO19" s="19">
        <v>3573</v>
      </c>
      <c r="AP19" s="19">
        <v>3860</v>
      </c>
      <c r="AQ19" s="19">
        <v>4084</v>
      </c>
    </row>
    <row r="20" spans="1:43" ht="12.75">
      <c r="A20" s="34" t="s">
        <v>31</v>
      </c>
      <c r="B20" s="34"/>
      <c r="C20" s="33" t="s">
        <v>32</v>
      </c>
      <c r="D20" s="34"/>
      <c r="E20" s="19">
        <v>141</v>
      </c>
      <c r="F20" s="19">
        <v>186</v>
      </c>
      <c r="G20" s="19">
        <v>227</v>
      </c>
      <c r="H20" s="19">
        <v>231</v>
      </c>
      <c r="I20" s="19">
        <v>286</v>
      </c>
      <c r="J20" s="19">
        <v>263</v>
      </c>
      <c r="K20" s="19">
        <v>363</v>
      </c>
      <c r="L20" s="19">
        <v>458</v>
      </c>
      <c r="M20" s="19">
        <v>590</v>
      </c>
      <c r="N20" s="19">
        <v>644</v>
      </c>
      <c r="O20" s="19">
        <v>735</v>
      </c>
      <c r="P20" s="19">
        <v>504</v>
      </c>
      <c r="Q20" s="19">
        <v>508</v>
      </c>
      <c r="R20" s="19">
        <v>667</v>
      </c>
      <c r="S20" s="19">
        <v>790</v>
      </c>
      <c r="T20" s="19">
        <v>812</v>
      </c>
      <c r="U20" s="19">
        <v>930</v>
      </c>
      <c r="V20" s="19">
        <v>1180</v>
      </c>
      <c r="W20" s="19">
        <v>1197</v>
      </c>
      <c r="X20" s="19">
        <v>1097</v>
      </c>
      <c r="Y20" s="19">
        <v>1098</v>
      </c>
      <c r="Z20" s="19">
        <v>1206</v>
      </c>
      <c r="AA20" s="19">
        <v>1284</v>
      </c>
      <c r="AB20" s="19">
        <v>1556</v>
      </c>
      <c r="AC20" s="19">
        <v>1457</v>
      </c>
      <c r="AD20" s="19">
        <v>1661</v>
      </c>
      <c r="AE20" s="19">
        <v>1813</v>
      </c>
      <c r="AF20" s="19">
        <v>1892</v>
      </c>
      <c r="AG20" s="19">
        <v>2061</v>
      </c>
      <c r="AH20" s="19">
        <v>2425</v>
      </c>
      <c r="AI20" s="19">
        <v>2840</v>
      </c>
      <c r="AJ20" s="19">
        <v>2875</v>
      </c>
      <c r="AK20" s="19">
        <v>2939</v>
      </c>
      <c r="AL20" s="19">
        <v>2741</v>
      </c>
      <c r="AM20" s="19">
        <v>2874</v>
      </c>
      <c r="AN20" s="19">
        <v>3003</v>
      </c>
      <c r="AO20" s="19">
        <v>3148</v>
      </c>
      <c r="AP20" s="19">
        <v>3452</v>
      </c>
      <c r="AQ20" s="19">
        <v>3647</v>
      </c>
    </row>
    <row r="21" spans="1:43" ht="12.75">
      <c r="A21" s="34" t="s">
        <v>33</v>
      </c>
      <c r="B21" s="36"/>
      <c r="C21" s="33" t="s">
        <v>34</v>
      </c>
      <c r="D21" s="35"/>
      <c r="E21" s="19">
        <v>177</v>
      </c>
      <c r="F21" s="19">
        <v>190</v>
      </c>
      <c r="G21" s="19">
        <v>213</v>
      </c>
      <c r="H21" s="19">
        <v>168</v>
      </c>
      <c r="I21" s="19">
        <v>200</v>
      </c>
      <c r="J21" s="19">
        <v>227</v>
      </c>
      <c r="K21" s="19">
        <v>272</v>
      </c>
      <c r="L21" s="19">
        <v>381</v>
      </c>
      <c r="M21" s="19">
        <v>585</v>
      </c>
      <c r="N21" s="19">
        <v>644</v>
      </c>
      <c r="O21" s="19">
        <v>644</v>
      </c>
      <c r="P21" s="19">
        <v>549</v>
      </c>
      <c r="Q21" s="19">
        <v>427</v>
      </c>
      <c r="R21" s="19">
        <v>436</v>
      </c>
      <c r="S21" s="19">
        <v>499</v>
      </c>
      <c r="T21" s="19">
        <v>458</v>
      </c>
      <c r="U21" s="19">
        <v>526</v>
      </c>
      <c r="V21" s="19">
        <v>662</v>
      </c>
      <c r="W21" s="19">
        <v>698</v>
      </c>
      <c r="X21" s="19">
        <v>730</v>
      </c>
      <c r="Y21" s="19">
        <v>776</v>
      </c>
      <c r="Z21" s="19">
        <v>776</v>
      </c>
      <c r="AA21" s="19">
        <v>790</v>
      </c>
      <c r="AB21" s="19">
        <v>926</v>
      </c>
      <c r="AC21" s="19">
        <v>1062</v>
      </c>
      <c r="AD21" s="19">
        <v>1316</v>
      </c>
      <c r="AE21" s="19">
        <v>1254</v>
      </c>
      <c r="AF21" s="19">
        <v>1649</v>
      </c>
      <c r="AG21" s="19">
        <v>1978</v>
      </c>
      <c r="AH21" s="19">
        <v>2245</v>
      </c>
      <c r="AI21" s="19">
        <v>2727</v>
      </c>
      <c r="AJ21" s="19">
        <v>2804</v>
      </c>
      <c r="AK21" s="19">
        <v>3437</v>
      </c>
      <c r="AL21" s="19">
        <v>3589</v>
      </c>
      <c r="AM21" s="19">
        <v>3449</v>
      </c>
      <c r="AN21" s="19">
        <v>3794</v>
      </c>
      <c r="AO21" s="19">
        <v>4252</v>
      </c>
      <c r="AP21" s="19">
        <v>4566</v>
      </c>
      <c r="AQ21" s="19">
        <v>4925</v>
      </c>
    </row>
    <row r="22" spans="1:43" ht="12.75">
      <c r="A22" s="34" t="s">
        <v>35</v>
      </c>
      <c r="B22" s="34"/>
      <c r="C22" s="33" t="s">
        <v>36</v>
      </c>
      <c r="D22" s="34"/>
      <c r="E22" s="19">
        <v>261</v>
      </c>
      <c r="F22" s="19">
        <v>271</v>
      </c>
      <c r="G22" s="19">
        <v>299</v>
      </c>
      <c r="H22" s="19">
        <v>332</v>
      </c>
      <c r="I22" s="19">
        <v>356</v>
      </c>
      <c r="J22" s="19">
        <v>404</v>
      </c>
      <c r="K22" s="19">
        <v>298</v>
      </c>
      <c r="L22" s="19">
        <v>408</v>
      </c>
      <c r="M22" s="19">
        <v>612</v>
      </c>
      <c r="N22" s="19">
        <v>702</v>
      </c>
      <c r="O22" s="19">
        <v>807</v>
      </c>
      <c r="P22" s="19">
        <v>861</v>
      </c>
      <c r="Q22" s="19">
        <v>947</v>
      </c>
      <c r="R22" s="19">
        <v>998</v>
      </c>
      <c r="S22" s="19">
        <v>1065</v>
      </c>
      <c r="T22" s="19">
        <v>1106</v>
      </c>
      <c r="U22" s="19">
        <v>1165</v>
      </c>
      <c r="V22" s="19">
        <v>1188</v>
      </c>
      <c r="W22" s="19">
        <v>1221</v>
      </c>
      <c r="X22" s="19">
        <v>1266</v>
      </c>
      <c r="Y22" s="19">
        <v>1316</v>
      </c>
      <c r="Z22" s="19">
        <v>1361</v>
      </c>
      <c r="AA22" s="19">
        <v>1435</v>
      </c>
      <c r="AB22" s="19">
        <v>1552</v>
      </c>
      <c r="AC22" s="19">
        <v>1652</v>
      </c>
      <c r="AD22" s="19">
        <v>1739</v>
      </c>
      <c r="AE22" s="19">
        <v>1854</v>
      </c>
      <c r="AF22" s="19">
        <v>1952</v>
      </c>
      <c r="AG22" s="19">
        <v>2076</v>
      </c>
      <c r="AH22" s="19">
        <v>2246</v>
      </c>
      <c r="AI22" s="19">
        <v>2334</v>
      </c>
      <c r="AJ22" s="19">
        <v>2540</v>
      </c>
      <c r="AK22" s="19">
        <v>2720</v>
      </c>
      <c r="AL22" s="19">
        <v>2904</v>
      </c>
      <c r="AM22" s="19">
        <v>3159</v>
      </c>
      <c r="AN22" s="19">
        <v>3386</v>
      </c>
      <c r="AO22" s="19">
        <v>3594</v>
      </c>
      <c r="AP22" s="19">
        <v>2556</v>
      </c>
      <c r="AQ22" s="19">
        <v>2649</v>
      </c>
    </row>
    <row r="23" spans="1:43" ht="12.75">
      <c r="A23" s="33" t="s">
        <v>37</v>
      </c>
      <c r="B23" s="36"/>
      <c r="C23" s="33" t="s">
        <v>38</v>
      </c>
      <c r="D23" s="35"/>
      <c r="E23" s="19">
        <v>236</v>
      </c>
      <c r="F23" s="19">
        <v>231</v>
      </c>
      <c r="G23" s="19">
        <v>213</v>
      </c>
      <c r="H23" s="19">
        <v>213</v>
      </c>
      <c r="I23" s="19">
        <v>245</v>
      </c>
      <c r="J23" s="19">
        <v>259</v>
      </c>
      <c r="K23" s="19">
        <v>340</v>
      </c>
      <c r="L23" s="19">
        <v>322</v>
      </c>
      <c r="M23" s="19">
        <v>381</v>
      </c>
      <c r="N23" s="19">
        <v>404</v>
      </c>
      <c r="O23" s="19">
        <v>494</v>
      </c>
      <c r="P23" s="19">
        <v>519</v>
      </c>
      <c r="Q23" s="19">
        <v>556</v>
      </c>
      <c r="R23" s="19">
        <v>551</v>
      </c>
      <c r="S23" s="19">
        <v>543</v>
      </c>
      <c r="T23" s="19">
        <v>609</v>
      </c>
      <c r="U23" s="19">
        <v>712</v>
      </c>
      <c r="V23" s="19">
        <v>785</v>
      </c>
      <c r="W23" s="19">
        <v>858</v>
      </c>
      <c r="X23" s="19">
        <v>1012</v>
      </c>
      <c r="Y23" s="19">
        <v>949</v>
      </c>
      <c r="Z23" s="19">
        <v>1103</v>
      </c>
      <c r="AA23" s="19">
        <v>1030</v>
      </c>
      <c r="AB23" s="19">
        <v>1039</v>
      </c>
      <c r="AC23" s="19">
        <v>926</v>
      </c>
      <c r="AD23" s="19">
        <v>1048</v>
      </c>
      <c r="AE23" s="19">
        <v>1059</v>
      </c>
      <c r="AF23" s="19">
        <v>1186</v>
      </c>
      <c r="AG23" s="19">
        <v>1630</v>
      </c>
      <c r="AH23" s="19">
        <v>2097</v>
      </c>
      <c r="AI23" s="19">
        <v>3220</v>
      </c>
      <c r="AJ23" s="19">
        <v>2856</v>
      </c>
      <c r="AK23" s="19">
        <v>4568</v>
      </c>
      <c r="AL23" s="19">
        <v>3698</v>
      </c>
      <c r="AM23" s="19">
        <v>3338</v>
      </c>
      <c r="AN23" s="19">
        <v>3578</v>
      </c>
      <c r="AO23" s="19">
        <v>4472</v>
      </c>
      <c r="AP23" s="19">
        <v>4454</v>
      </c>
      <c r="AQ23" s="19">
        <v>4062</v>
      </c>
    </row>
    <row r="24" spans="1:43" ht="12.75">
      <c r="A24" s="34" t="s">
        <v>39</v>
      </c>
      <c r="B24" s="34"/>
      <c r="C24" s="33" t="s">
        <v>40</v>
      </c>
      <c r="D24" s="34"/>
      <c r="E24" s="19">
        <v>367</v>
      </c>
      <c r="F24" s="19">
        <v>422</v>
      </c>
      <c r="G24" s="19">
        <v>399</v>
      </c>
      <c r="H24" s="19">
        <v>417</v>
      </c>
      <c r="I24" s="19">
        <v>472</v>
      </c>
      <c r="J24" s="19">
        <v>470</v>
      </c>
      <c r="K24" s="19">
        <v>410</v>
      </c>
      <c r="L24" s="19">
        <v>486</v>
      </c>
      <c r="M24" s="19">
        <v>508</v>
      </c>
      <c r="N24" s="19">
        <v>504</v>
      </c>
      <c r="O24" s="19">
        <v>572</v>
      </c>
      <c r="P24" s="19">
        <v>609</v>
      </c>
      <c r="Q24" s="19">
        <v>634</v>
      </c>
      <c r="R24" s="19">
        <v>634</v>
      </c>
      <c r="S24" s="19">
        <v>675</v>
      </c>
      <c r="T24" s="19">
        <v>803</v>
      </c>
      <c r="U24" s="19">
        <v>774</v>
      </c>
      <c r="V24" s="19">
        <v>747</v>
      </c>
      <c r="W24" s="19">
        <v>795</v>
      </c>
      <c r="X24" s="19">
        <v>923</v>
      </c>
      <c r="Y24" s="19">
        <v>999</v>
      </c>
      <c r="Z24" s="19">
        <v>1041</v>
      </c>
      <c r="AA24" s="19">
        <v>1198</v>
      </c>
      <c r="AB24" s="19">
        <v>1189</v>
      </c>
      <c r="AC24" s="19">
        <v>1162</v>
      </c>
      <c r="AD24" s="19">
        <v>1184</v>
      </c>
      <c r="AE24" s="19">
        <v>1413</v>
      </c>
      <c r="AF24" s="19">
        <v>1302</v>
      </c>
      <c r="AG24" s="19">
        <v>1418</v>
      </c>
      <c r="AH24" s="19">
        <v>1366</v>
      </c>
      <c r="AI24" s="19">
        <v>1363</v>
      </c>
      <c r="AJ24" s="19">
        <v>1310</v>
      </c>
      <c r="AK24" s="19">
        <v>1269</v>
      </c>
      <c r="AL24" s="19">
        <v>1108</v>
      </c>
      <c r="AM24" s="19">
        <v>1080</v>
      </c>
      <c r="AN24" s="19">
        <v>1166</v>
      </c>
      <c r="AO24" s="19">
        <v>1265</v>
      </c>
      <c r="AP24" s="19">
        <v>1437</v>
      </c>
      <c r="AQ24" s="19">
        <v>1697</v>
      </c>
    </row>
    <row r="25" spans="1:43" ht="12.75">
      <c r="A25" s="33" t="s">
        <v>41</v>
      </c>
      <c r="B25" s="36"/>
      <c r="C25" s="33" t="s">
        <v>42</v>
      </c>
      <c r="D25" s="35"/>
      <c r="E25" s="19">
        <v>1886</v>
      </c>
      <c r="F25" s="19">
        <v>2019</v>
      </c>
      <c r="G25" s="19">
        <v>2265</v>
      </c>
      <c r="H25" s="19">
        <v>2672</v>
      </c>
      <c r="I25" s="19">
        <v>2726</v>
      </c>
      <c r="J25" s="19">
        <v>2653</v>
      </c>
      <c r="K25" s="19">
        <v>2804</v>
      </c>
      <c r="L25" s="19">
        <v>2936</v>
      </c>
      <c r="M25" s="19">
        <v>2909</v>
      </c>
      <c r="N25" s="19">
        <v>3063</v>
      </c>
      <c r="O25" s="19">
        <v>2936</v>
      </c>
      <c r="P25" s="19">
        <v>2827</v>
      </c>
      <c r="Q25" s="19">
        <v>2805</v>
      </c>
      <c r="R25" s="19">
        <v>2713</v>
      </c>
      <c r="S25" s="19">
        <v>2623</v>
      </c>
      <c r="T25" s="19">
        <v>2509</v>
      </c>
      <c r="U25" s="19">
        <v>2264</v>
      </c>
      <c r="V25" s="19">
        <v>2396</v>
      </c>
      <c r="W25" s="19">
        <v>1951</v>
      </c>
      <c r="X25" s="19">
        <v>2999</v>
      </c>
      <c r="Y25" s="19">
        <v>2523</v>
      </c>
      <c r="Z25" s="19">
        <v>2455</v>
      </c>
      <c r="AA25" s="19">
        <v>3254</v>
      </c>
      <c r="AB25" s="19">
        <v>2863</v>
      </c>
      <c r="AC25" s="19">
        <v>3789</v>
      </c>
      <c r="AD25" s="19">
        <v>3235</v>
      </c>
      <c r="AE25" s="19">
        <v>2939</v>
      </c>
      <c r="AF25" s="19">
        <v>2505</v>
      </c>
      <c r="AG25" s="19">
        <v>2206</v>
      </c>
      <c r="AH25" s="19">
        <v>1276</v>
      </c>
      <c r="AI25" s="19">
        <v>1184</v>
      </c>
      <c r="AJ25" s="19">
        <v>880</v>
      </c>
      <c r="AK25" s="19">
        <v>2565</v>
      </c>
      <c r="AL25" s="19">
        <v>75</v>
      </c>
      <c r="AM25" s="19">
        <v>378</v>
      </c>
      <c r="AN25" s="19">
        <v>109</v>
      </c>
      <c r="AO25" s="19">
        <v>3651</v>
      </c>
      <c r="AP25" s="19">
        <v>3517</v>
      </c>
      <c r="AQ25" s="19">
        <v>2294</v>
      </c>
    </row>
    <row r="26" spans="1:43" ht="12.75">
      <c r="A26" s="33" t="s">
        <v>43</v>
      </c>
      <c r="B26" s="36"/>
      <c r="C26" s="33" t="s">
        <v>44</v>
      </c>
      <c r="D26" s="35"/>
      <c r="E26" s="19">
        <v>113</v>
      </c>
      <c r="F26" s="19">
        <v>123</v>
      </c>
      <c r="G26" s="19">
        <v>136</v>
      </c>
      <c r="H26" s="19">
        <v>132</v>
      </c>
      <c r="I26" s="19">
        <v>163</v>
      </c>
      <c r="J26" s="19">
        <v>191</v>
      </c>
      <c r="K26" s="19">
        <v>163</v>
      </c>
      <c r="L26" s="19">
        <v>190</v>
      </c>
      <c r="M26" s="19">
        <v>236</v>
      </c>
      <c r="N26" s="19">
        <v>267</v>
      </c>
      <c r="O26" s="19">
        <v>326</v>
      </c>
      <c r="P26" s="19">
        <v>337</v>
      </c>
      <c r="Q26" s="19">
        <v>353</v>
      </c>
      <c r="R26" s="19">
        <v>320</v>
      </c>
      <c r="S26" s="19">
        <v>307</v>
      </c>
      <c r="T26" s="19">
        <v>367</v>
      </c>
      <c r="U26" s="19">
        <v>372</v>
      </c>
      <c r="V26" s="19">
        <v>444</v>
      </c>
      <c r="W26" s="19">
        <v>516</v>
      </c>
      <c r="X26" s="19">
        <v>495</v>
      </c>
      <c r="Y26" s="19">
        <v>513</v>
      </c>
      <c r="Z26" s="19">
        <v>527</v>
      </c>
      <c r="AA26" s="19">
        <v>599</v>
      </c>
      <c r="AB26" s="19">
        <v>636</v>
      </c>
      <c r="AC26" s="19">
        <v>682</v>
      </c>
      <c r="AD26" s="19">
        <v>849</v>
      </c>
      <c r="AE26" s="19">
        <v>781</v>
      </c>
      <c r="AF26" s="19">
        <v>889</v>
      </c>
      <c r="AG26" s="19">
        <v>951</v>
      </c>
      <c r="AH26" s="19">
        <v>1126</v>
      </c>
      <c r="AI26" s="19">
        <v>1298</v>
      </c>
      <c r="AJ26" s="19">
        <v>1487</v>
      </c>
      <c r="AK26" s="19">
        <v>1311</v>
      </c>
      <c r="AL26" s="19">
        <v>1696</v>
      </c>
      <c r="AM26" s="19">
        <v>1461</v>
      </c>
      <c r="AN26" s="19">
        <v>1513</v>
      </c>
      <c r="AO26" s="19">
        <v>1710</v>
      </c>
      <c r="AP26" s="19">
        <v>1811</v>
      </c>
      <c r="AQ26" s="19">
        <v>1880</v>
      </c>
    </row>
    <row r="27" spans="1:43" ht="12.75">
      <c r="A27" s="33" t="s">
        <v>45</v>
      </c>
      <c r="B27" s="36"/>
      <c r="C27" s="33" t="s">
        <v>46</v>
      </c>
      <c r="D27" s="35"/>
      <c r="E27" s="19">
        <v>159</v>
      </c>
      <c r="F27" s="19">
        <v>172</v>
      </c>
      <c r="G27" s="19">
        <v>150</v>
      </c>
      <c r="H27" s="19">
        <v>168</v>
      </c>
      <c r="I27" s="19">
        <v>168</v>
      </c>
      <c r="J27" s="19">
        <v>231</v>
      </c>
      <c r="K27" s="19">
        <v>231</v>
      </c>
      <c r="L27" s="19">
        <v>231</v>
      </c>
      <c r="M27" s="19">
        <v>286</v>
      </c>
      <c r="N27" s="19">
        <v>354</v>
      </c>
      <c r="O27" s="19">
        <v>445</v>
      </c>
      <c r="P27" s="19">
        <v>509</v>
      </c>
      <c r="Q27" s="19">
        <v>431</v>
      </c>
      <c r="R27" s="19">
        <v>386</v>
      </c>
      <c r="S27" s="19">
        <v>368</v>
      </c>
      <c r="T27" s="19">
        <v>413</v>
      </c>
      <c r="U27" s="19">
        <v>427</v>
      </c>
      <c r="V27" s="19">
        <v>440</v>
      </c>
      <c r="W27" s="19">
        <v>463</v>
      </c>
      <c r="X27" s="19">
        <v>476</v>
      </c>
      <c r="Y27" s="19">
        <v>508</v>
      </c>
      <c r="Z27" s="19">
        <v>554</v>
      </c>
      <c r="AA27" s="19">
        <v>658</v>
      </c>
      <c r="AB27" s="19">
        <v>635</v>
      </c>
      <c r="AC27" s="19">
        <v>717</v>
      </c>
      <c r="AD27" s="19">
        <v>735</v>
      </c>
      <c r="AE27" s="19">
        <v>671</v>
      </c>
      <c r="AF27" s="19">
        <v>648</v>
      </c>
      <c r="AG27" s="19">
        <v>764</v>
      </c>
      <c r="AH27" s="19">
        <v>729</v>
      </c>
      <c r="AI27" s="19">
        <v>780</v>
      </c>
      <c r="AJ27" s="19">
        <v>824</v>
      </c>
      <c r="AK27" s="19">
        <v>91</v>
      </c>
      <c r="AL27" s="19">
        <v>49</v>
      </c>
      <c r="AM27" s="19">
        <v>38</v>
      </c>
      <c r="AN27" s="19">
        <v>44</v>
      </c>
      <c r="AO27" s="19">
        <v>60</v>
      </c>
      <c r="AP27" s="19">
        <v>6</v>
      </c>
      <c r="AQ27" s="19">
        <v>30</v>
      </c>
    </row>
    <row r="28" spans="1:43" ht="12.75">
      <c r="A28" s="34" t="s">
        <v>47</v>
      </c>
      <c r="B28" s="36"/>
      <c r="C28" s="33" t="s">
        <v>48</v>
      </c>
      <c r="D28" s="35"/>
      <c r="E28" s="19">
        <v>5</v>
      </c>
      <c r="F28" s="19">
        <v>5</v>
      </c>
      <c r="G28" s="19">
        <v>5</v>
      </c>
      <c r="H28" s="19">
        <v>50</v>
      </c>
      <c r="I28" s="19">
        <v>63</v>
      </c>
      <c r="J28" s="19">
        <v>77</v>
      </c>
      <c r="K28" s="19">
        <v>73</v>
      </c>
      <c r="L28" s="19">
        <v>118</v>
      </c>
      <c r="M28" s="19">
        <v>145</v>
      </c>
      <c r="N28" s="19">
        <v>172</v>
      </c>
      <c r="O28" s="19">
        <v>195</v>
      </c>
      <c r="P28" s="19">
        <v>204</v>
      </c>
      <c r="Q28" s="19">
        <v>209</v>
      </c>
      <c r="R28" s="19">
        <v>200</v>
      </c>
      <c r="S28" s="19">
        <v>227</v>
      </c>
      <c r="T28" s="19">
        <v>236</v>
      </c>
      <c r="U28" s="19">
        <v>250</v>
      </c>
      <c r="V28" s="19">
        <v>268</v>
      </c>
      <c r="W28" s="19">
        <v>286</v>
      </c>
      <c r="X28" s="19">
        <v>318</v>
      </c>
      <c r="Y28" s="19">
        <v>331</v>
      </c>
      <c r="Z28" s="19">
        <v>340</v>
      </c>
      <c r="AA28" s="19">
        <v>363</v>
      </c>
      <c r="AB28" s="19">
        <v>377</v>
      </c>
      <c r="AC28" s="19">
        <v>422</v>
      </c>
      <c r="AD28" s="19">
        <v>458</v>
      </c>
      <c r="AE28" s="19">
        <v>442</v>
      </c>
      <c r="AF28" s="19">
        <v>463</v>
      </c>
      <c r="AG28" s="19">
        <v>510</v>
      </c>
      <c r="AH28" s="19">
        <v>545</v>
      </c>
      <c r="AI28" s="19">
        <v>492</v>
      </c>
      <c r="AJ28" s="19">
        <v>512</v>
      </c>
      <c r="AK28" s="19">
        <v>638</v>
      </c>
      <c r="AL28" s="19">
        <v>660</v>
      </c>
      <c r="AM28" s="19">
        <v>746</v>
      </c>
      <c r="AN28" s="19">
        <v>740</v>
      </c>
      <c r="AO28" s="19">
        <v>743</v>
      </c>
      <c r="AP28" s="19">
        <v>752</v>
      </c>
      <c r="AQ28" s="19">
        <v>807</v>
      </c>
    </row>
    <row r="29" spans="1:43" ht="12.75">
      <c r="A29" s="34" t="s">
        <v>49</v>
      </c>
      <c r="B29" s="36"/>
      <c r="C29" s="34" t="s">
        <v>50</v>
      </c>
      <c r="D29" s="34"/>
      <c r="E29" s="19">
        <v>356</v>
      </c>
      <c r="F29" s="19">
        <v>355</v>
      </c>
      <c r="G29" s="19">
        <v>368</v>
      </c>
      <c r="H29" s="19">
        <v>399</v>
      </c>
      <c r="I29" s="19">
        <v>410</v>
      </c>
      <c r="J29" s="19">
        <v>334</v>
      </c>
      <c r="K29" s="19">
        <v>522</v>
      </c>
      <c r="L29" s="19">
        <v>792</v>
      </c>
      <c r="M29" s="19">
        <v>913</v>
      </c>
      <c r="N29" s="19">
        <v>901</v>
      </c>
      <c r="O29" s="19">
        <v>806</v>
      </c>
      <c r="P29" s="19">
        <v>773</v>
      </c>
      <c r="Q29" s="19">
        <v>795</v>
      </c>
      <c r="R29" s="19">
        <v>850</v>
      </c>
      <c r="S29" s="19">
        <v>876</v>
      </c>
      <c r="T29" s="19">
        <v>888</v>
      </c>
      <c r="U29" s="19">
        <v>966</v>
      </c>
      <c r="V29" s="19">
        <v>1049</v>
      </c>
      <c r="W29" s="19">
        <v>1133</v>
      </c>
      <c r="X29" s="19">
        <v>1082</v>
      </c>
      <c r="Y29" s="19">
        <v>1252</v>
      </c>
      <c r="Z29" s="19">
        <v>1097</v>
      </c>
      <c r="AA29" s="19">
        <v>1130</v>
      </c>
      <c r="AB29" s="19">
        <v>1121</v>
      </c>
      <c r="AC29" s="19">
        <v>1341</v>
      </c>
      <c r="AD29" s="19">
        <v>1343</v>
      </c>
      <c r="AE29" s="19">
        <v>1303</v>
      </c>
      <c r="AF29" s="19">
        <v>1450</v>
      </c>
      <c r="AG29" s="19">
        <v>1514</v>
      </c>
      <c r="AH29" s="19">
        <v>1542</v>
      </c>
      <c r="AI29" s="19">
        <v>1884</v>
      </c>
      <c r="AJ29" s="19">
        <v>2536</v>
      </c>
      <c r="AK29" s="19">
        <v>2421</v>
      </c>
      <c r="AL29" s="19">
        <v>2332</v>
      </c>
      <c r="AM29" s="19">
        <v>2052</v>
      </c>
      <c r="AN29" s="19">
        <v>2033</v>
      </c>
      <c r="AO29" s="19">
        <v>2236</v>
      </c>
      <c r="AP29" s="19">
        <v>1917</v>
      </c>
      <c r="AQ29" s="19">
        <v>2087</v>
      </c>
    </row>
    <row r="30" spans="1:43" ht="12.75">
      <c r="A30" s="34"/>
      <c r="B30" s="51" t="s">
        <v>208</v>
      </c>
      <c r="C30" s="17"/>
      <c r="D30" s="17"/>
      <c r="E30" s="19">
        <v>245</v>
      </c>
      <c r="F30" s="19">
        <v>241</v>
      </c>
      <c r="G30" s="19">
        <v>250</v>
      </c>
      <c r="H30" s="19">
        <v>222</v>
      </c>
      <c r="I30" s="19">
        <v>163</v>
      </c>
      <c r="J30" s="19">
        <v>68</v>
      </c>
      <c r="K30" s="19">
        <v>204</v>
      </c>
      <c r="L30" s="19">
        <v>449</v>
      </c>
      <c r="M30" s="19">
        <v>576</v>
      </c>
      <c r="N30" s="19">
        <v>540</v>
      </c>
      <c r="O30" s="19">
        <v>422</v>
      </c>
      <c r="P30" s="19">
        <v>365</v>
      </c>
      <c r="Q30" s="19">
        <v>346</v>
      </c>
      <c r="R30" s="19">
        <v>362</v>
      </c>
      <c r="S30" s="19">
        <v>349</v>
      </c>
      <c r="T30" s="19">
        <v>340</v>
      </c>
      <c r="U30" s="19">
        <v>406</v>
      </c>
      <c r="V30" s="19">
        <v>371</v>
      </c>
      <c r="W30" s="19">
        <v>401</v>
      </c>
      <c r="X30" s="19">
        <v>318</v>
      </c>
      <c r="Y30" s="19">
        <v>359</v>
      </c>
      <c r="Z30" s="19">
        <v>253</v>
      </c>
      <c r="AA30" s="19">
        <v>308</v>
      </c>
      <c r="AB30" s="19">
        <v>249</v>
      </c>
      <c r="AC30" s="19">
        <v>199</v>
      </c>
      <c r="AD30" s="19">
        <v>142</v>
      </c>
      <c r="AE30" s="19">
        <v>168</v>
      </c>
      <c r="AF30" s="19">
        <v>218</v>
      </c>
      <c r="AG30" s="19">
        <v>268</v>
      </c>
      <c r="AH30" s="19">
        <v>246</v>
      </c>
      <c r="AI30" s="19">
        <v>266</v>
      </c>
      <c r="AJ30" s="19">
        <v>273</v>
      </c>
      <c r="AK30" s="19">
        <v>238</v>
      </c>
      <c r="AL30" s="19">
        <v>257</v>
      </c>
      <c r="AM30" s="19">
        <v>328</v>
      </c>
      <c r="AN30" s="19">
        <v>413</v>
      </c>
      <c r="AO30" s="19">
        <v>418</v>
      </c>
      <c r="AP30" s="19">
        <v>348</v>
      </c>
      <c r="AQ30" s="19">
        <v>345</v>
      </c>
    </row>
    <row r="31" spans="1:43" ht="12.75">
      <c r="A31" s="34"/>
      <c r="B31" s="51" t="s">
        <v>52</v>
      </c>
      <c r="C31" s="17"/>
      <c r="D31" s="17"/>
      <c r="E31" s="19">
        <v>111</v>
      </c>
      <c r="F31" s="19">
        <v>114</v>
      </c>
      <c r="G31" s="19">
        <v>118</v>
      </c>
      <c r="H31" s="19">
        <v>177</v>
      </c>
      <c r="I31" s="19">
        <v>247</v>
      </c>
      <c r="J31" s="19">
        <v>266</v>
      </c>
      <c r="K31" s="19">
        <v>318</v>
      </c>
      <c r="L31" s="19">
        <v>343</v>
      </c>
      <c r="M31" s="19">
        <v>337</v>
      </c>
      <c r="N31" s="19">
        <v>361</v>
      </c>
      <c r="O31" s="19">
        <v>384</v>
      </c>
      <c r="P31" s="19">
        <v>408</v>
      </c>
      <c r="Q31" s="19">
        <v>449</v>
      </c>
      <c r="R31" s="19">
        <v>488</v>
      </c>
      <c r="S31" s="19">
        <v>527</v>
      </c>
      <c r="T31" s="19">
        <v>548</v>
      </c>
      <c r="U31" s="19">
        <v>560</v>
      </c>
      <c r="V31" s="19">
        <v>678</v>
      </c>
      <c r="W31" s="19">
        <v>732</v>
      </c>
      <c r="X31" s="19">
        <v>764</v>
      </c>
      <c r="Y31" s="19">
        <v>893</v>
      </c>
      <c r="Z31" s="19">
        <v>844</v>
      </c>
      <c r="AA31" s="19">
        <v>822</v>
      </c>
      <c r="AB31" s="19">
        <v>872</v>
      </c>
      <c r="AC31" s="19">
        <v>1142</v>
      </c>
      <c r="AD31" s="19">
        <v>1201</v>
      </c>
      <c r="AE31" s="19">
        <v>1135</v>
      </c>
      <c r="AF31" s="19">
        <v>1232</v>
      </c>
      <c r="AG31" s="19">
        <v>1246</v>
      </c>
      <c r="AH31" s="19">
        <v>1296</v>
      </c>
      <c r="AI31" s="19">
        <v>1618</v>
      </c>
      <c r="AJ31" s="19">
        <v>2263</v>
      </c>
      <c r="AK31" s="19">
        <v>2183</v>
      </c>
      <c r="AL31" s="19">
        <v>2075</v>
      </c>
      <c r="AM31" s="19">
        <v>1724</v>
      </c>
      <c r="AN31" s="19">
        <v>1620</v>
      </c>
      <c r="AO31" s="19">
        <v>1818</v>
      </c>
      <c r="AP31" s="19">
        <v>1569</v>
      </c>
      <c r="AQ31" s="19">
        <v>1742</v>
      </c>
    </row>
    <row r="32" spans="1:43" ht="12.75">
      <c r="A32" s="34"/>
      <c r="B32" s="36"/>
      <c r="C32" s="17"/>
      <c r="D32" s="17"/>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row>
    <row r="33" spans="1:43" ht="12.75">
      <c r="A33" s="17"/>
      <c r="B33" s="20"/>
      <c r="C33" s="17"/>
      <c r="D33" s="17"/>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row>
    <row r="34" spans="1:43" ht="12.75">
      <c r="A34" s="18" t="s">
        <v>0</v>
      </c>
      <c r="B34" s="20"/>
      <c r="C34" s="18" t="s">
        <v>0</v>
      </c>
      <c r="D34" s="21"/>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row>
    <row r="35" spans="1:43" ht="12.75">
      <c r="A35" s="22" t="s">
        <v>14</v>
      </c>
      <c r="B35" s="22"/>
      <c r="C35" s="11" t="s">
        <v>15</v>
      </c>
      <c r="D35" s="22"/>
      <c r="E35" s="19">
        <v>12249</v>
      </c>
      <c r="F35" s="19">
        <v>13780</v>
      </c>
      <c r="G35" s="19">
        <v>16166</v>
      </c>
      <c r="H35" s="19">
        <v>18638</v>
      </c>
      <c r="I35" s="19">
        <v>21325</v>
      </c>
      <c r="J35" s="19">
        <v>23804</v>
      </c>
      <c r="K35" s="19">
        <v>27022</v>
      </c>
      <c r="L35" s="19">
        <v>31098</v>
      </c>
      <c r="M35" s="19">
        <v>35163</v>
      </c>
      <c r="N35" s="19">
        <v>38002</v>
      </c>
      <c r="O35" s="19">
        <v>40675</v>
      </c>
      <c r="P35" s="19">
        <v>43017</v>
      </c>
      <c r="Q35" s="19">
        <v>43358</v>
      </c>
      <c r="R35" s="19">
        <v>44995</v>
      </c>
      <c r="S35" s="19">
        <v>44690</v>
      </c>
      <c r="T35" s="19">
        <v>46024</v>
      </c>
      <c r="U35" s="19">
        <v>47878</v>
      </c>
      <c r="V35" s="19">
        <v>51512</v>
      </c>
      <c r="W35" s="19">
        <v>54689</v>
      </c>
      <c r="X35" s="19">
        <v>57197</v>
      </c>
      <c r="Y35" s="19">
        <v>57856</v>
      </c>
      <c r="Z35" s="19">
        <v>65127</v>
      </c>
      <c r="AA35" s="19">
        <v>72512</v>
      </c>
      <c r="AB35" s="19">
        <v>72635</v>
      </c>
      <c r="AC35" s="19">
        <v>78739</v>
      </c>
      <c r="AD35" s="19">
        <v>73435</v>
      </c>
      <c r="AE35" s="19">
        <v>74339</v>
      </c>
      <c r="AF35" s="19">
        <v>80072</v>
      </c>
      <c r="AG35" s="19">
        <v>84280</v>
      </c>
      <c r="AH35" s="19">
        <v>88841</v>
      </c>
      <c r="AI35" s="19">
        <v>96111</v>
      </c>
      <c r="AJ35" s="19">
        <v>102676</v>
      </c>
      <c r="AK35" s="19">
        <v>110679</v>
      </c>
      <c r="AL35" s="19">
        <v>114032</v>
      </c>
      <c r="AM35" s="19">
        <v>112938</v>
      </c>
      <c r="AN35" s="19">
        <v>116177</v>
      </c>
      <c r="AO35" s="19">
        <v>126669</v>
      </c>
      <c r="AP35" s="19">
        <v>135274</v>
      </c>
      <c r="AQ35" s="19">
        <v>144396</v>
      </c>
    </row>
    <row r="36" spans="1:43" ht="12.75">
      <c r="A36" s="22" t="s">
        <v>0</v>
      </c>
      <c r="B36" s="17" t="s">
        <v>53</v>
      </c>
      <c r="C36" s="17" t="s">
        <v>0</v>
      </c>
      <c r="D36" s="18" t="s">
        <v>54</v>
      </c>
      <c r="E36" s="19">
        <v>5348</v>
      </c>
      <c r="F36" s="19">
        <v>6248</v>
      </c>
      <c r="G36" s="19">
        <v>7124</v>
      </c>
      <c r="H36" s="19">
        <v>8074</v>
      </c>
      <c r="I36" s="19">
        <v>9110</v>
      </c>
      <c r="J36" s="19">
        <v>9673</v>
      </c>
      <c r="K36" s="19">
        <v>10886</v>
      </c>
      <c r="L36" s="19">
        <v>13055</v>
      </c>
      <c r="M36" s="19">
        <v>15411</v>
      </c>
      <c r="N36" s="19">
        <v>16531</v>
      </c>
      <c r="O36" s="19">
        <v>17577</v>
      </c>
      <c r="P36" s="19">
        <v>18123</v>
      </c>
      <c r="Q36" s="19">
        <v>18278</v>
      </c>
      <c r="R36" s="19">
        <v>19225</v>
      </c>
      <c r="S36" s="19">
        <v>20131</v>
      </c>
      <c r="T36" s="19">
        <v>21685</v>
      </c>
      <c r="U36" s="19">
        <v>22749</v>
      </c>
      <c r="V36" s="19">
        <v>24251</v>
      </c>
      <c r="W36" s="19">
        <v>25669</v>
      </c>
      <c r="X36" s="19">
        <v>26536</v>
      </c>
      <c r="Y36" s="19">
        <v>26437</v>
      </c>
      <c r="Z36" s="19">
        <v>27976</v>
      </c>
      <c r="AA36" s="19">
        <v>30002</v>
      </c>
      <c r="AB36" s="19">
        <v>31030</v>
      </c>
      <c r="AC36" s="19">
        <v>33656</v>
      </c>
      <c r="AD36" s="19">
        <v>34018</v>
      </c>
      <c r="AE36" s="19">
        <v>35973</v>
      </c>
      <c r="AF36" s="19">
        <v>38435</v>
      </c>
      <c r="AG36" s="19">
        <v>41702</v>
      </c>
      <c r="AH36" s="19">
        <v>44472</v>
      </c>
      <c r="AI36" s="19">
        <v>49114</v>
      </c>
      <c r="AJ36" s="19">
        <v>52381</v>
      </c>
      <c r="AK36" s="19">
        <v>57892</v>
      </c>
      <c r="AL36" s="19">
        <v>58890</v>
      </c>
      <c r="AM36" s="19">
        <v>60464</v>
      </c>
      <c r="AN36" s="19">
        <v>63301</v>
      </c>
      <c r="AO36" s="19">
        <v>66292</v>
      </c>
      <c r="AP36" s="19">
        <v>70867</v>
      </c>
      <c r="AQ36" s="19">
        <v>74230</v>
      </c>
    </row>
    <row r="37" spans="1:43" ht="12.75">
      <c r="A37" s="22" t="s">
        <v>0</v>
      </c>
      <c r="B37" s="23" t="s">
        <v>55</v>
      </c>
      <c r="C37" s="24" t="s">
        <v>0</v>
      </c>
      <c r="D37" s="25" t="s">
        <v>56</v>
      </c>
      <c r="E37" s="19">
        <v>6788</v>
      </c>
      <c r="F37" s="19">
        <v>7409</v>
      </c>
      <c r="G37" s="19">
        <v>8906</v>
      </c>
      <c r="H37" s="19">
        <v>10432</v>
      </c>
      <c r="I37" s="19">
        <v>12052</v>
      </c>
      <c r="J37" s="19">
        <v>13940</v>
      </c>
      <c r="K37" s="19">
        <v>15973</v>
      </c>
      <c r="L37" s="19">
        <v>17853</v>
      </c>
      <c r="M37" s="19">
        <v>19516</v>
      </c>
      <c r="N37" s="19">
        <v>21204</v>
      </c>
      <c r="O37" s="19">
        <v>22772</v>
      </c>
      <c r="P37" s="19">
        <v>24557</v>
      </c>
      <c r="Q37" s="19">
        <v>24727</v>
      </c>
      <c r="R37" s="19">
        <v>25450</v>
      </c>
      <c r="S37" s="19">
        <v>24252</v>
      </c>
      <c r="T37" s="19">
        <v>23972</v>
      </c>
      <c r="U37" s="19">
        <v>24757</v>
      </c>
      <c r="V37" s="19">
        <v>26817</v>
      </c>
      <c r="W37" s="19">
        <v>28504</v>
      </c>
      <c r="X37" s="19">
        <v>30166</v>
      </c>
      <c r="Y37" s="19">
        <v>30906</v>
      </c>
      <c r="Z37" s="19">
        <v>36624</v>
      </c>
      <c r="AA37" s="19">
        <v>41911</v>
      </c>
      <c r="AB37" s="19">
        <v>40969</v>
      </c>
      <c r="AC37" s="19">
        <v>44401</v>
      </c>
      <c r="AD37" s="19">
        <v>38568</v>
      </c>
      <c r="AE37" s="19">
        <v>37585</v>
      </c>
      <c r="AF37" s="19">
        <v>40748</v>
      </c>
      <c r="AG37" s="19">
        <v>41627</v>
      </c>
      <c r="AH37" s="19">
        <v>43243</v>
      </c>
      <c r="AI37" s="19">
        <v>45699</v>
      </c>
      <c r="AJ37" s="19">
        <v>48808</v>
      </c>
      <c r="AK37" s="19">
        <v>51476</v>
      </c>
      <c r="AL37" s="19">
        <v>53446</v>
      </c>
      <c r="AM37" s="19">
        <v>51013</v>
      </c>
      <c r="AN37" s="19">
        <v>51363</v>
      </c>
      <c r="AO37" s="19">
        <v>58667</v>
      </c>
      <c r="AP37" s="19">
        <v>62596</v>
      </c>
      <c r="AQ37" s="19">
        <v>68286</v>
      </c>
    </row>
    <row r="38" spans="1:43" ht="12.75">
      <c r="A38" s="22" t="s">
        <v>0</v>
      </c>
      <c r="B38" s="17" t="s">
        <v>57</v>
      </c>
      <c r="C38" s="11" t="s">
        <v>0</v>
      </c>
      <c r="D38" s="17" t="s">
        <v>58</v>
      </c>
      <c r="E38" s="19">
        <v>113</v>
      </c>
      <c r="F38" s="19">
        <v>123</v>
      </c>
      <c r="G38" s="19">
        <v>136</v>
      </c>
      <c r="H38" s="19">
        <v>132</v>
      </c>
      <c r="I38" s="19">
        <v>163</v>
      </c>
      <c r="J38" s="19">
        <v>191</v>
      </c>
      <c r="K38" s="19">
        <v>163</v>
      </c>
      <c r="L38" s="19">
        <v>190</v>
      </c>
      <c r="M38" s="19">
        <v>236</v>
      </c>
      <c r="N38" s="19">
        <v>267</v>
      </c>
      <c r="O38" s="19">
        <v>326</v>
      </c>
      <c r="P38" s="19">
        <v>337</v>
      </c>
      <c r="Q38" s="19">
        <v>353</v>
      </c>
      <c r="R38" s="19">
        <v>320</v>
      </c>
      <c r="S38" s="19">
        <v>307</v>
      </c>
      <c r="T38" s="19">
        <v>367</v>
      </c>
      <c r="U38" s="19">
        <v>372</v>
      </c>
      <c r="V38" s="19">
        <v>444</v>
      </c>
      <c r="W38" s="19">
        <v>516</v>
      </c>
      <c r="X38" s="19">
        <v>495</v>
      </c>
      <c r="Y38" s="19">
        <v>513</v>
      </c>
      <c r="Z38" s="19">
        <v>527</v>
      </c>
      <c r="AA38" s="19">
        <v>599</v>
      </c>
      <c r="AB38" s="19">
        <v>636</v>
      </c>
      <c r="AC38" s="19">
        <v>682</v>
      </c>
      <c r="AD38" s="19">
        <v>849</v>
      </c>
      <c r="AE38" s="19">
        <v>781</v>
      </c>
      <c r="AF38" s="19">
        <v>889</v>
      </c>
      <c r="AG38" s="19">
        <v>951</v>
      </c>
      <c r="AH38" s="19">
        <v>1126</v>
      </c>
      <c r="AI38" s="19">
        <v>1298</v>
      </c>
      <c r="AJ38" s="19">
        <v>1487</v>
      </c>
      <c r="AK38" s="19">
        <v>1311</v>
      </c>
      <c r="AL38" s="19">
        <v>1696</v>
      </c>
      <c r="AM38" s="19">
        <v>1461</v>
      </c>
      <c r="AN38" s="19">
        <v>1513</v>
      </c>
      <c r="AO38" s="19">
        <v>1710</v>
      </c>
      <c r="AP38" s="19">
        <v>1811</v>
      </c>
      <c r="AQ38" s="19">
        <v>1880</v>
      </c>
    </row>
    <row r="39" spans="1:43" ht="12.75">
      <c r="A39" s="26" t="s">
        <v>0</v>
      </c>
      <c r="B39" s="17"/>
      <c r="C39" s="17" t="s">
        <v>0</v>
      </c>
      <c r="D39" s="17"/>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row>
    <row r="40" spans="1:43" ht="12.75">
      <c r="A40" s="17" t="s">
        <v>59</v>
      </c>
      <c r="B40" s="17"/>
      <c r="C40" s="17" t="s">
        <v>60</v>
      </c>
      <c r="D40" s="17"/>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row>
    <row r="41" spans="1:43" ht="12.75">
      <c r="A41" s="17" t="s">
        <v>61</v>
      </c>
      <c r="B41" s="17"/>
      <c r="C41" s="17" t="s">
        <v>62</v>
      </c>
      <c r="D41" s="17"/>
      <c r="E41" s="19">
        <v>12208</v>
      </c>
      <c r="F41" s="19">
        <v>13726</v>
      </c>
      <c r="G41" s="19">
        <v>16102</v>
      </c>
      <c r="H41" s="19">
        <v>18574</v>
      </c>
      <c r="I41" s="19">
        <v>21248</v>
      </c>
      <c r="J41" s="19">
        <v>23681</v>
      </c>
      <c r="K41" s="19">
        <v>26904</v>
      </c>
      <c r="L41" s="19">
        <v>30962</v>
      </c>
      <c r="M41" s="19">
        <v>34986</v>
      </c>
      <c r="N41" s="19">
        <v>37793</v>
      </c>
      <c r="O41" s="19">
        <v>40453</v>
      </c>
      <c r="P41" s="19">
        <v>42786</v>
      </c>
      <c r="Q41" s="19">
        <v>43095</v>
      </c>
      <c r="R41" s="19">
        <v>44718</v>
      </c>
      <c r="S41" s="19">
        <v>44386</v>
      </c>
      <c r="T41" s="19">
        <v>45684</v>
      </c>
      <c r="U41" s="19">
        <v>47474</v>
      </c>
      <c r="V41" s="19">
        <v>51090</v>
      </c>
      <c r="W41" s="19">
        <v>54244</v>
      </c>
      <c r="X41" s="19">
        <v>56652</v>
      </c>
      <c r="Y41" s="19">
        <v>57352</v>
      </c>
      <c r="Z41" s="19">
        <v>64641</v>
      </c>
      <c r="AA41" s="19">
        <v>72004</v>
      </c>
      <c r="AB41" s="19">
        <v>72140</v>
      </c>
      <c r="AC41" s="19">
        <v>78299</v>
      </c>
      <c r="AD41" s="19">
        <v>73036</v>
      </c>
      <c r="AE41" s="19">
        <v>73867</v>
      </c>
      <c r="AF41" s="19">
        <v>79559</v>
      </c>
      <c r="AG41" s="19">
        <v>83517</v>
      </c>
      <c r="AH41" s="19">
        <v>87928</v>
      </c>
      <c r="AI41" s="19">
        <v>94583</v>
      </c>
      <c r="AJ41" s="19">
        <v>101628</v>
      </c>
      <c r="AK41" s="19">
        <v>109495</v>
      </c>
      <c r="AL41" s="19">
        <v>112932</v>
      </c>
      <c r="AM41" s="19">
        <v>111864</v>
      </c>
      <c r="AN41" s="19">
        <v>114941</v>
      </c>
      <c r="AO41" s="19">
        <v>125039</v>
      </c>
      <c r="AP41" s="19">
        <v>133523</v>
      </c>
      <c r="AQ41" s="19">
        <v>142858</v>
      </c>
    </row>
    <row r="42" spans="1:43" ht="12.75">
      <c r="A42" s="17" t="s">
        <v>63</v>
      </c>
      <c r="B42" s="17"/>
      <c r="C42" s="17" t="s">
        <v>64</v>
      </c>
      <c r="D42" s="17"/>
      <c r="E42" s="19">
        <v>41</v>
      </c>
      <c r="F42" s="19">
        <v>54</v>
      </c>
      <c r="G42" s="19">
        <v>64</v>
      </c>
      <c r="H42" s="19">
        <v>64</v>
      </c>
      <c r="I42" s="19">
        <v>77</v>
      </c>
      <c r="J42" s="19">
        <v>123</v>
      </c>
      <c r="K42" s="19">
        <v>118</v>
      </c>
      <c r="L42" s="19">
        <v>136</v>
      </c>
      <c r="M42" s="19">
        <v>177</v>
      </c>
      <c r="N42" s="19">
        <v>209</v>
      </c>
      <c r="O42" s="19">
        <v>222</v>
      </c>
      <c r="P42" s="19">
        <v>231</v>
      </c>
      <c r="Q42" s="19">
        <v>263</v>
      </c>
      <c r="R42" s="19">
        <v>277</v>
      </c>
      <c r="S42" s="19">
        <v>304</v>
      </c>
      <c r="T42" s="19">
        <v>340</v>
      </c>
      <c r="U42" s="19">
        <v>404</v>
      </c>
      <c r="V42" s="19">
        <v>422</v>
      </c>
      <c r="W42" s="19">
        <v>445</v>
      </c>
      <c r="X42" s="19">
        <v>545</v>
      </c>
      <c r="Y42" s="19">
        <v>504</v>
      </c>
      <c r="Z42" s="19">
        <v>486</v>
      </c>
      <c r="AA42" s="19">
        <v>508</v>
      </c>
      <c r="AB42" s="19">
        <v>495</v>
      </c>
      <c r="AC42" s="19">
        <v>440</v>
      </c>
      <c r="AD42" s="19">
        <v>399</v>
      </c>
      <c r="AE42" s="19">
        <v>472</v>
      </c>
      <c r="AF42" s="19">
        <v>513</v>
      </c>
      <c r="AG42" s="19">
        <v>763</v>
      </c>
      <c r="AH42" s="19">
        <v>913</v>
      </c>
      <c r="AI42" s="19">
        <v>1528</v>
      </c>
      <c r="AJ42" s="19">
        <v>1048</v>
      </c>
      <c r="AK42" s="19">
        <v>1184</v>
      </c>
      <c r="AL42" s="19">
        <v>1100</v>
      </c>
      <c r="AM42" s="19">
        <v>1074</v>
      </c>
      <c r="AN42" s="19">
        <v>1236</v>
      </c>
      <c r="AO42" s="19">
        <v>1630</v>
      </c>
      <c r="AP42" s="19">
        <v>1751</v>
      </c>
      <c r="AQ42" s="19">
        <v>1538</v>
      </c>
    </row>
    <row r="43" spans="1:43" ht="12.75">
      <c r="A43" s="17" t="s">
        <v>0</v>
      </c>
      <c r="B43" s="17"/>
      <c r="C43" s="17" t="s">
        <v>0</v>
      </c>
      <c r="D43" s="17"/>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row>
    <row r="44" spans="1:43" ht="12.75">
      <c r="A44" s="17" t="s">
        <v>65</v>
      </c>
      <c r="B44" s="17"/>
      <c r="C44" s="17" t="s">
        <v>66</v>
      </c>
      <c r="D44" s="17"/>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row>
    <row r="45" spans="1:43" ht="12.75">
      <c r="A45" s="17" t="s">
        <v>67</v>
      </c>
      <c r="B45" s="17"/>
      <c r="C45" s="17" t="s">
        <v>68</v>
      </c>
      <c r="D45" s="17"/>
      <c r="E45" s="19">
        <v>11606</v>
      </c>
      <c r="F45" s="19">
        <v>13086</v>
      </c>
      <c r="G45" s="19">
        <v>15485</v>
      </c>
      <c r="H45" s="19">
        <v>17967</v>
      </c>
      <c r="I45" s="19">
        <v>20655</v>
      </c>
      <c r="J45" s="19">
        <v>23233</v>
      </c>
      <c r="K45" s="19">
        <v>26365</v>
      </c>
      <c r="L45" s="19">
        <v>30111</v>
      </c>
      <c r="M45" s="19">
        <v>34012</v>
      </c>
      <c r="N45" s="19">
        <v>36890</v>
      </c>
      <c r="O45" s="19">
        <v>39063</v>
      </c>
      <c r="P45" s="19">
        <v>41339</v>
      </c>
      <c r="Q45" s="19">
        <v>41639</v>
      </c>
      <c r="R45" s="19">
        <v>43105</v>
      </c>
      <c r="S45" s="19">
        <v>42725</v>
      </c>
      <c r="T45" s="19">
        <v>43914</v>
      </c>
      <c r="U45" s="19">
        <v>45574</v>
      </c>
      <c r="V45" s="19">
        <v>48930</v>
      </c>
      <c r="W45" s="19">
        <v>51992</v>
      </c>
      <c r="X45" s="19">
        <v>54334</v>
      </c>
      <c r="Y45" s="19">
        <v>54890</v>
      </c>
      <c r="Z45" s="19">
        <v>62197</v>
      </c>
      <c r="AA45" s="19">
        <v>69111</v>
      </c>
      <c r="AB45" s="19">
        <v>69309</v>
      </c>
      <c r="AC45" s="19">
        <v>75448</v>
      </c>
      <c r="AD45" s="19">
        <v>70187</v>
      </c>
      <c r="AE45" s="19">
        <v>70835</v>
      </c>
      <c r="AF45" s="19">
        <v>76924</v>
      </c>
      <c r="AG45" s="19">
        <v>80759</v>
      </c>
      <c r="AH45" s="19">
        <v>85441</v>
      </c>
      <c r="AI45" s="19">
        <v>92675</v>
      </c>
      <c r="AJ45" s="19">
        <v>99060</v>
      </c>
      <c r="AK45" s="19">
        <v>107285</v>
      </c>
      <c r="AL45" s="19">
        <v>111281</v>
      </c>
      <c r="AM45" s="19">
        <v>110177</v>
      </c>
      <c r="AN45" s="19">
        <v>113661</v>
      </c>
      <c r="AO45" s="19">
        <v>124042</v>
      </c>
      <c r="AP45" s="19">
        <v>132338</v>
      </c>
      <c r="AQ45" s="19">
        <v>141067</v>
      </c>
    </row>
    <row r="46" spans="1:43" ht="12.75">
      <c r="A46" s="17" t="s">
        <v>63</v>
      </c>
      <c r="B46" s="17"/>
      <c r="C46" s="17" t="s">
        <v>64</v>
      </c>
      <c r="D46" s="17"/>
      <c r="E46" s="19">
        <v>643</v>
      </c>
      <c r="F46" s="19">
        <v>694</v>
      </c>
      <c r="G46" s="19">
        <v>681</v>
      </c>
      <c r="H46" s="19">
        <v>671</v>
      </c>
      <c r="I46" s="19">
        <v>670</v>
      </c>
      <c r="J46" s="19">
        <v>571</v>
      </c>
      <c r="K46" s="19">
        <v>657</v>
      </c>
      <c r="L46" s="19">
        <v>987</v>
      </c>
      <c r="M46" s="19">
        <v>1151</v>
      </c>
      <c r="N46" s="19">
        <v>1112</v>
      </c>
      <c r="O46" s="19">
        <v>1612</v>
      </c>
      <c r="P46" s="19">
        <v>1678</v>
      </c>
      <c r="Q46" s="19">
        <v>1719</v>
      </c>
      <c r="R46" s="19">
        <v>1890</v>
      </c>
      <c r="S46" s="19">
        <v>1965</v>
      </c>
      <c r="T46" s="19">
        <v>2110</v>
      </c>
      <c r="U46" s="19">
        <v>2304</v>
      </c>
      <c r="V46" s="19">
        <v>2582</v>
      </c>
      <c r="W46" s="19">
        <v>2697</v>
      </c>
      <c r="X46" s="19">
        <v>2863</v>
      </c>
      <c r="Y46" s="19">
        <v>2966</v>
      </c>
      <c r="Z46" s="19">
        <v>2930</v>
      </c>
      <c r="AA46" s="19">
        <v>3401</v>
      </c>
      <c r="AB46" s="19">
        <v>3326</v>
      </c>
      <c r="AC46" s="19">
        <v>3291</v>
      </c>
      <c r="AD46" s="19">
        <v>3248</v>
      </c>
      <c r="AE46" s="19">
        <v>3504</v>
      </c>
      <c r="AF46" s="19">
        <v>3148</v>
      </c>
      <c r="AG46" s="19">
        <v>3521</v>
      </c>
      <c r="AH46" s="19">
        <v>3400</v>
      </c>
      <c r="AI46" s="19">
        <v>3436</v>
      </c>
      <c r="AJ46" s="19">
        <v>3616</v>
      </c>
      <c r="AK46" s="19">
        <v>3394</v>
      </c>
      <c r="AL46" s="19">
        <v>2751</v>
      </c>
      <c r="AM46" s="19">
        <v>2761</v>
      </c>
      <c r="AN46" s="19">
        <v>2516</v>
      </c>
      <c r="AO46" s="19">
        <v>2627</v>
      </c>
      <c r="AP46" s="19">
        <v>2936</v>
      </c>
      <c r="AQ46" s="19">
        <v>3329</v>
      </c>
    </row>
    <row r="47" spans="1:43" ht="12.75">
      <c r="A47" s="27"/>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19"/>
      <c r="AL47" s="19"/>
      <c r="AM47" s="19"/>
      <c r="AN47" s="19"/>
      <c r="AO47" s="19"/>
      <c r="AP47" s="19"/>
      <c r="AQ47" s="19"/>
    </row>
    <row r="48" spans="1:43" ht="12.75">
      <c r="A48" s="29"/>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30"/>
      <c r="AL48" s="30"/>
      <c r="AM48" s="30"/>
      <c r="AN48" s="30"/>
      <c r="AO48" s="30"/>
      <c r="AP48" s="30"/>
      <c r="AQ48" s="30"/>
    </row>
    <row r="49" spans="1:43" ht="12.75">
      <c r="A49" s="21" t="s">
        <v>209</v>
      </c>
      <c r="B49" s="20"/>
      <c r="C49" s="21" t="s">
        <v>210</v>
      </c>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0"/>
      <c r="AL49" s="20"/>
      <c r="AM49" s="20"/>
      <c r="AN49" s="20"/>
      <c r="AO49" s="20"/>
      <c r="AP49" s="20"/>
      <c r="AQ49" s="20"/>
    </row>
    <row r="50" spans="1:43" ht="12.75">
      <c r="A50" s="21" t="s">
        <v>71</v>
      </c>
      <c r="B50" s="20"/>
      <c r="C50" s="21" t="s">
        <v>72</v>
      </c>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0"/>
      <c r="AL50" s="20"/>
      <c r="AM50" s="20"/>
      <c r="AN50" s="20"/>
      <c r="AO50" s="20"/>
      <c r="AP50" s="20"/>
      <c r="AQ50" s="20"/>
    </row>
    <row r="51" spans="1:43" ht="12.75">
      <c r="A51" s="21" t="s">
        <v>211</v>
      </c>
      <c r="B51" s="20"/>
      <c r="C51" s="18" t="s">
        <v>212</v>
      </c>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0"/>
      <c r="AL51" s="20"/>
      <c r="AM51" s="20"/>
      <c r="AN51" s="20"/>
      <c r="AO51" s="20"/>
      <c r="AP51" s="20"/>
      <c r="AQ51" s="20"/>
    </row>
    <row r="52" spans="1:43" ht="12.75">
      <c r="A52" s="21"/>
      <c r="B52" s="20"/>
      <c r="C52" s="18"/>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0"/>
      <c r="AL52" s="20"/>
      <c r="AM52" s="20"/>
      <c r="AN52" s="20"/>
      <c r="AO52" s="20"/>
      <c r="AP52" s="20"/>
      <c r="AQ52" s="20"/>
    </row>
    <row r="53" spans="1:43" ht="12.75">
      <c r="A53" s="20"/>
      <c r="B53" s="20"/>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0"/>
      <c r="AL53" s="20"/>
      <c r="AM53" s="20"/>
      <c r="AN53" s="20"/>
      <c r="AO53" s="20"/>
      <c r="AP53" s="20"/>
      <c r="AQ53" s="20"/>
    </row>
    <row r="54" spans="1:43" ht="12.75">
      <c r="A54" s="11" t="s">
        <v>82</v>
      </c>
      <c r="B54" s="9"/>
      <c r="C54" s="11" t="s">
        <v>83</v>
      </c>
      <c r="D54" s="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row>
    <row r="55" spans="1:43" ht="12.75">
      <c r="A55" s="11" t="s">
        <v>84</v>
      </c>
      <c r="B55" s="9"/>
      <c r="C55" s="11" t="s">
        <v>85</v>
      </c>
      <c r="D55" s="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row>
    <row r="56" spans="1:43" ht="12.75">
      <c r="A56" s="40"/>
      <c r="B56" s="40"/>
      <c r="C56" s="40"/>
      <c r="D56" s="4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row>
    <row r="57" spans="1:43" ht="12.75">
      <c r="A57" s="41"/>
      <c r="B57" s="41"/>
      <c r="C57" s="41"/>
      <c r="D57" s="41"/>
      <c r="E57" s="37">
        <v>1969</v>
      </c>
      <c r="F57" s="37">
        <v>1970</v>
      </c>
      <c r="G57" s="37">
        <v>1971</v>
      </c>
      <c r="H57" s="37">
        <v>1972</v>
      </c>
      <c r="I57" s="37">
        <v>1973</v>
      </c>
      <c r="J57" s="37">
        <v>1974</v>
      </c>
      <c r="K57" s="37">
        <v>1975</v>
      </c>
      <c r="L57" s="37">
        <v>1976</v>
      </c>
      <c r="M57" s="37">
        <v>1977</v>
      </c>
      <c r="N57" s="37">
        <v>1978</v>
      </c>
      <c r="O57" s="37">
        <v>1979</v>
      </c>
      <c r="P57" s="38">
        <v>1980</v>
      </c>
      <c r="Q57" s="38">
        <v>1981</v>
      </c>
      <c r="R57" s="38">
        <v>1982</v>
      </c>
      <c r="S57" s="38">
        <v>1983</v>
      </c>
      <c r="T57" s="38">
        <v>1984</v>
      </c>
      <c r="U57" s="38">
        <v>1985</v>
      </c>
      <c r="V57" s="38">
        <v>1986</v>
      </c>
      <c r="W57" s="38">
        <v>1987</v>
      </c>
      <c r="X57" s="38">
        <v>1988</v>
      </c>
      <c r="Y57" s="38">
        <v>1989</v>
      </c>
      <c r="Z57" s="38">
        <v>1990</v>
      </c>
      <c r="AA57" s="38">
        <v>1991</v>
      </c>
      <c r="AB57" s="38">
        <v>1992</v>
      </c>
      <c r="AC57" s="38">
        <v>1993</v>
      </c>
      <c r="AD57" s="38">
        <v>1994</v>
      </c>
      <c r="AE57" s="38">
        <v>1995</v>
      </c>
      <c r="AF57" s="38">
        <v>1996</v>
      </c>
      <c r="AG57" s="38">
        <v>1997</v>
      </c>
      <c r="AH57" s="38">
        <v>1998</v>
      </c>
      <c r="AI57" s="38">
        <v>1999</v>
      </c>
      <c r="AJ57" s="38">
        <v>2000</v>
      </c>
      <c r="AK57" s="38">
        <v>2001</v>
      </c>
      <c r="AL57" s="38">
        <v>2002</v>
      </c>
      <c r="AM57" s="38">
        <v>2003</v>
      </c>
      <c r="AN57" s="38">
        <v>2004</v>
      </c>
      <c r="AO57" s="38">
        <v>2005</v>
      </c>
      <c r="AP57" s="38" t="s">
        <v>16</v>
      </c>
      <c r="AQ57" s="38" t="s">
        <v>17</v>
      </c>
    </row>
    <row r="58" spans="1:43" ht="12.75">
      <c r="A58" s="40"/>
      <c r="B58" s="40"/>
      <c r="C58" s="40"/>
      <c r="D58" s="4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row>
    <row r="59" spans="1:43" ht="12.75">
      <c r="A59" s="41"/>
      <c r="B59" s="41"/>
      <c r="C59" s="41"/>
      <c r="D59" s="41"/>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row>
    <row r="60" spans="1:43" ht="12.75">
      <c r="A60" s="18"/>
      <c r="B60" s="41"/>
      <c r="C60" s="18"/>
      <c r="D60" s="41"/>
      <c r="E60" s="15" t="s">
        <v>18</v>
      </c>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t="s">
        <v>18</v>
      </c>
      <c r="AL60" s="14"/>
      <c r="AM60" s="14"/>
      <c r="AN60" s="14"/>
      <c r="AO60" s="14"/>
      <c r="AP60" s="14"/>
      <c r="AQ60" s="14"/>
    </row>
    <row r="61" spans="1:43" ht="12.75">
      <c r="A61" s="18"/>
      <c r="B61" s="41"/>
      <c r="C61" s="18"/>
      <c r="D61" s="4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row>
    <row r="62" spans="1:43" ht="12.75">
      <c r="A62" s="18"/>
      <c r="B62" s="41"/>
      <c r="C62" s="18"/>
      <c r="D62" s="41"/>
      <c r="E62" s="31">
        <f>(E64+E65+E66+E67+E68+E69+E70+E71+E72+E73+E74+E75)</f>
        <v>6131</v>
      </c>
      <c r="F62" s="31">
        <f aca="true" t="shared" si="0" ref="F62:N62">(F64+F65+F66+F67+F68+F69+F70+F71+F72+F73+F74+F75)</f>
        <v>7118</v>
      </c>
      <c r="G62" s="31">
        <f t="shared" si="0"/>
        <v>8464</v>
      </c>
      <c r="H62" s="31">
        <f t="shared" si="0"/>
        <v>9662</v>
      </c>
      <c r="I62" s="31">
        <f t="shared" si="0"/>
        <v>12086</v>
      </c>
      <c r="J62" s="31">
        <f t="shared" si="0"/>
        <v>14544</v>
      </c>
      <c r="K62" s="31">
        <f t="shared" si="0"/>
        <v>16526</v>
      </c>
      <c r="L62" s="31">
        <f t="shared" si="0"/>
        <v>18397</v>
      </c>
      <c r="M62" s="31">
        <f t="shared" si="0"/>
        <v>19981</v>
      </c>
      <c r="N62" s="31">
        <f t="shared" si="0"/>
        <v>21957</v>
      </c>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row>
    <row r="63" spans="1:43" ht="12.75">
      <c r="A63" s="33" t="s">
        <v>86</v>
      </c>
      <c r="B63" s="46"/>
      <c r="C63" s="33" t="s">
        <v>87</v>
      </c>
      <c r="D63" s="46"/>
      <c r="E63" s="19">
        <v>6131</v>
      </c>
      <c r="F63" s="19">
        <v>7118</v>
      </c>
      <c r="G63" s="19">
        <v>8464</v>
      </c>
      <c r="H63" s="19">
        <v>9662</v>
      </c>
      <c r="I63" s="19">
        <v>12086</v>
      </c>
      <c r="J63" s="19">
        <v>14544</v>
      </c>
      <c r="K63" s="19">
        <v>16526</v>
      </c>
      <c r="L63" s="19">
        <v>18397</v>
      </c>
      <c r="M63" s="19">
        <v>19981</v>
      </c>
      <c r="N63" s="19">
        <v>21957</v>
      </c>
      <c r="O63" s="19">
        <v>24134</v>
      </c>
      <c r="P63" s="19">
        <v>26048</v>
      </c>
      <c r="Q63" s="19">
        <v>28187</v>
      </c>
      <c r="R63" s="19">
        <v>30915</v>
      </c>
      <c r="S63" s="19">
        <v>35547</v>
      </c>
      <c r="T63" s="19">
        <v>35296</v>
      </c>
      <c r="U63" s="19">
        <v>36942</v>
      </c>
      <c r="V63" s="19">
        <v>36938</v>
      </c>
      <c r="W63" s="19">
        <v>38782</v>
      </c>
      <c r="X63" s="19">
        <v>40084</v>
      </c>
      <c r="Y63" s="19">
        <v>38706</v>
      </c>
      <c r="Z63" s="19">
        <v>36937</v>
      </c>
      <c r="AA63" s="19">
        <v>41005</v>
      </c>
      <c r="AB63" s="19">
        <v>44107</v>
      </c>
      <c r="AC63" s="19">
        <v>45063</v>
      </c>
      <c r="AD63" s="19">
        <v>49871</v>
      </c>
      <c r="AE63" s="19">
        <v>48443</v>
      </c>
      <c r="AF63" s="19">
        <v>48723</v>
      </c>
      <c r="AG63" s="19">
        <v>51653</v>
      </c>
      <c r="AH63" s="19">
        <v>54256</v>
      </c>
      <c r="AI63" s="19">
        <v>59938</v>
      </c>
      <c r="AJ63" s="19">
        <v>64467</v>
      </c>
      <c r="AK63" s="19">
        <v>61269</v>
      </c>
      <c r="AL63" s="19">
        <v>61718</v>
      </c>
      <c r="AM63" s="19">
        <v>65822</v>
      </c>
      <c r="AN63" s="19">
        <v>68332</v>
      </c>
      <c r="AO63" s="19">
        <v>66477</v>
      </c>
      <c r="AP63" s="19">
        <v>75945</v>
      </c>
      <c r="AQ63" s="19">
        <v>76753</v>
      </c>
    </row>
    <row r="64" spans="1:43" ht="12.75">
      <c r="A64" s="33" t="s">
        <v>0</v>
      </c>
      <c r="B64" s="33" t="s">
        <v>88</v>
      </c>
      <c r="C64" s="33" t="s">
        <v>0</v>
      </c>
      <c r="D64" s="33" t="s">
        <v>89</v>
      </c>
      <c r="E64" s="19">
        <v>945</v>
      </c>
      <c r="F64" s="19">
        <v>1071</v>
      </c>
      <c r="G64" s="19">
        <v>1272</v>
      </c>
      <c r="H64" s="19">
        <v>1489</v>
      </c>
      <c r="I64" s="19">
        <v>1819</v>
      </c>
      <c r="J64" s="19">
        <v>2224</v>
      </c>
      <c r="K64" s="19">
        <v>2535</v>
      </c>
      <c r="L64" s="19">
        <v>2720</v>
      </c>
      <c r="M64" s="19">
        <v>2767</v>
      </c>
      <c r="N64" s="19">
        <v>3009</v>
      </c>
      <c r="O64" s="19">
        <v>3203</v>
      </c>
      <c r="P64" s="19">
        <v>3427</v>
      </c>
      <c r="Q64" s="19">
        <v>3783</v>
      </c>
      <c r="R64" s="19">
        <v>4172</v>
      </c>
      <c r="S64" s="19">
        <v>4416</v>
      </c>
      <c r="T64" s="19">
        <v>4608</v>
      </c>
      <c r="U64" s="19">
        <v>4581</v>
      </c>
      <c r="V64" s="19">
        <v>5224</v>
      </c>
      <c r="W64" s="19">
        <v>5705</v>
      </c>
      <c r="X64" s="19">
        <v>5816</v>
      </c>
      <c r="Y64" s="19">
        <v>5325</v>
      </c>
      <c r="Z64" s="19">
        <v>5638</v>
      </c>
      <c r="AA64" s="19">
        <v>5895</v>
      </c>
      <c r="AB64" s="19">
        <v>4877</v>
      </c>
      <c r="AC64" s="19">
        <v>5021</v>
      </c>
      <c r="AD64" s="19">
        <v>5314</v>
      </c>
      <c r="AE64" s="19">
        <v>4922</v>
      </c>
      <c r="AF64" s="19">
        <v>6986</v>
      </c>
      <c r="AG64" s="19">
        <v>6966</v>
      </c>
      <c r="AH64" s="19">
        <v>7615</v>
      </c>
      <c r="AI64" s="19">
        <v>9207</v>
      </c>
      <c r="AJ64" s="19">
        <v>10511</v>
      </c>
      <c r="AK64" s="19">
        <v>10636</v>
      </c>
      <c r="AL64" s="19">
        <v>10748</v>
      </c>
      <c r="AM64" s="19">
        <v>13080</v>
      </c>
      <c r="AN64" s="19">
        <v>12121</v>
      </c>
      <c r="AO64" s="19">
        <v>11817</v>
      </c>
      <c r="AP64" s="19">
        <v>25012</v>
      </c>
      <c r="AQ64" s="19">
        <v>26373</v>
      </c>
    </row>
    <row r="65" spans="1:43" ht="12.75">
      <c r="A65" s="33" t="s">
        <v>0</v>
      </c>
      <c r="B65" s="33" t="s">
        <v>90</v>
      </c>
      <c r="C65" s="33" t="s">
        <v>0</v>
      </c>
      <c r="D65" s="33" t="s">
        <v>91</v>
      </c>
      <c r="E65" s="19">
        <v>217</v>
      </c>
      <c r="F65" s="19">
        <v>293</v>
      </c>
      <c r="G65" s="19">
        <v>429</v>
      </c>
      <c r="H65" s="19">
        <v>593</v>
      </c>
      <c r="I65" s="19">
        <v>891</v>
      </c>
      <c r="J65" s="19">
        <v>1034</v>
      </c>
      <c r="K65" s="19">
        <v>1197</v>
      </c>
      <c r="L65" s="19">
        <v>1387</v>
      </c>
      <c r="M65" s="19">
        <v>1434</v>
      </c>
      <c r="N65" s="19">
        <v>1676</v>
      </c>
      <c r="O65" s="19">
        <v>1954</v>
      </c>
      <c r="P65" s="19">
        <v>2139</v>
      </c>
      <c r="Q65" s="19">
        <v>2110</v>
      </c>
      <c r="R65" s="19">
        <v>2409</v>
      </c>
      <c r="S65" s="19">
        <v>3329</v>
      </c>
      <c r="T65" s="19">
        <v>3027</v>
      </c>
      <c r="U65" s="19">
        <v>3448</v>
      </c>
      <c r="V65" s="19">
        <v>3472</v>
      </c>
      <c r="W65" s="19">
        <v>3953</v>
      </c>
      <c r="X65" s="19">
        <v>4177</v>
      </c>
      <c r="Y65" s="19">
        <v>4890</v>
      </c>
      <c r="Z65" s="19">
        <v>5799</v>
      </c>
      <c r="AA65" s="19">
        <v>6876</v>
      </c>
      <c r="AB65" s="19">
        <v>9317</v>
      </c>
      <c r="AC65" s="19">
        <v>9754</v>
      </c>
      <c r="AD65" s="19">
        <v>11036</v>
      </c>
      <c r="AE65" s="19">
        <v>10692</v>
      </c>
      <c r="AF65" s="19">
        <v>8727</v>
      </c>
      <c r="AG65" s="19">
        <v>10851</v>
      </c>
      <c r="AH65" s="19">
        <v>11096</v>
      </c>
      <c r="AI65" s="19">
        <v>12662</v>
      </c>
      <c r="AJ65" s="19">
        <v>13806</v>
      </c>
      <c r="AK65" s="19">
        <v>12168</v>
      </c>
      <c r="AL65" s="19">
        <v>11955</v>
      </c>
      <c r="AM65" s="19">
        <v>14142</v>
      </c>
      <c r="AN65" s="19">
        <v>16104</v>
      </c>
      <c r="AO65" s="19">
        <v>16135</v>
      </c>
      <c r="AP65" s="19">
        <v>14117</v>
      </c>
      <c r="AQ65" s="19">
        <v>13085</v>
      </c>
    </row>
    <row r="66" spans="1:43" ht="12.75">
      <c r="A66" s="33" t="s">
        <v>0</v>
      </c>
      <c r="B66" s="33" t="s">
        <v>92</v>
      </c>
      <c r="C66" s="33" t="s">
        <v>0</v>
      </c>
      <c r="D66" s="33" t="s">
        <v>93</v>
      </c>
      <c r="E66" s="32">
        <v>761</v>
      </c>
      <c r="F66" s="32">
        <v>949</v>
      </c>
      <c r="G66" s="32">
        <v>1145</v>
      </c>
      <c r="H66" s="32">
        <v>1202</v>
      </c>
      <c r="I66" s="32">
        <v>1490</v>
      </c>
      <c r="J66" s="32">
        <v>1752</v>
      </c>
      <c r="K66" s="32">
        <v>2086</v>
      </c>
      <c r="L66" s="32">
        <v>2362</v>
      </c>
      <c r="M66" s="32">
        <v>2532</v>
      </c>
      <c r="N66" s="32">
        <v>2685</v>
      </c>
      <c r="O66" s="32">
        <v>2996</v>
      </c>
      <c r="P66" s="32">
        <v>3193</v>
      </c>
      <c r="Q66" s="32">
        <v>3189</v>
      </c>
      <c r="R66" s="32">
        <v>2815</v>
      </c>
      <c r="S66" s="32">
        <v>2706</v>
      </c>
      <c r="T66" s="32">
        <v>2662</v>
      </c>
      <c r="U66" s="32">
        <v>3389</v>
      </c>
      <c r="V66" s="32">
        <v>3582</v>
      </c>
      <c r="W66" s="32">
        <v>3155</v>
      </c>
      <c r="X66" s="32">
        <v>3241</v>
      </c>
      <c r="Y66" s="32">
        <v>3508</v>
      </c>
      <c r="Z66" s="32">
        <v>4064</v>
      </c>
      <c r="AA66" s="32">
        <v>4854</v>
      </c>
      <c r="AB66" s="32">
        <v>4827</v>
      </c>
      <c r="AC66" s="32">
        <v>3995</v>
      </c>
      <c r="AD66" s="32">
        <v>2222</v>
      </c>
      <c r="AE66" s="32">
        <v>1610</v>
      </c>
      <c r="AF66" s="32">
        <v>252</v>
      </c>
      <c r="AG66" s="32">
        <v>0</v>
      </c>
      <c r="AH66" s="32">
        <v>0</v>
      </c>
      <c r="AI66" s="32">
        <v>0</v>
      </c>
      <c r="AJ66" s="32">
        <v>0</v>
      </c>
      <c r="AK66" s="32">
        <v>0</v>
      </c>
      <c r="AL66" s="32">
        <v>0</v>
      </c>
      <c r="AM66" s="32">
        <v>0</v>
      </c>
      <c r="AN66" s="32">
        <v>0</v>
      </c>
      <c r="AO66" s="32">
        <v>0</v>
      </c>
      <c r="AP66" s="32">
        <v>0</v>
      </c>
      <c r="AQ66" s="32">
        <v>0</v>
      </c>
    </row>
    <row r="67" spans="1:43" ht="12.75">
      <c r="A67" s="33" t="s">
        <v>0</v>
      </c>
      <c r="B67" s="33" t="s">
        <v>94</v>
      </c>
      <c r="C67" s="33" t="s">
        <v>0</v>
      </c>
      <c r="D67" s="33" t="s">
        <v>95</v>
      </c>
      <c r="E67" s="32">
        <v>0</v>
      </c>
      <c r="F67" s="32">
        <v>0</v>
      </c>
      <c r="G67" s="32">
        <v>0</v>
      </c>
      <c r="H67" s="32">
        <v>0</v>
      </c>
      <c r="I67" s="32">
        <v>0</v>
      </c>
      <c r="J67" s="32">
        <v>0</v>
      </c>
      <c r="K67" s="32">
        <v>0</v>
      </c>
      <c r="L67" s="19">
        <v>186</v>
      </c>
      <c r="M67" s="19">
        <v>1023</v>
      </c>
      <c r="N67" s="19">
        <v>1464</v>
      </c>
      <c r="O67" s="19">
        <v>2165</v>
      </c>
      <c r="P67" s="19">
        <v>2810</v>
      </c>
      <c r="Q67" s="19">
        <v>3412</v>
      </c>
      <c r="R67" s="19">
        <v>3874</v>
      </c>
      <c r="S67" s="19">
        <v>3745</v>
      </c>
      <c r="T67" s="19">
        <v>4986</v>
      </c>
      <c r="U67" s="19">
        <v>4918</v>
      </c>
      <c r="V67" s="19">
        <v>4649</v>
      </c>
      <c r="W67" s="19">
        <v>5472</v>
      </c>
      <c r="X67" s="19">
        <v>5708</v>
      </c>
      <c r="Y67" s="19">
        <v>5845</v>
      </c>
      <c r="Z67" s="19">
        <v>939</v>
      </c>
      <c r="AA67" s="19">
        <v>1870</v>
      </c>
      <c r="AB67" s="19">
        <v>2763</v>
      </c>
      <c r="AC67" s="19">
        <v>2896</v>
      </c>
      <c r="AD67" s="19">
        <v>6534</v>
      </c>
      <c r="AE67" s="19">
        <v>6286</v>
      </c>
      <c r="AF67" s="19">
        <v>6794</v>
      </c>
      <c r="AG67" s="19">
        <v>6738</v>
      </c>
      <c r="AH67" s="19">
        <v>31</v>
      </c>
      <c r="AI67" s="19">
        <v>22</v>
      </c>
      <c r="AJ67" s="19">
        <v>69</v>
      </c>
      <c r="AK67" s="19">
        <v>3</v>
      </c>
      <c r="AL67" s="32">
        <v>0</v>
      </c>
      <c r="AM67" s="32">
        <v>0</v>
      </c>
      <c r="AN67" s="32">
        <v>0</v>
      </c>
      <c r="AO67" s="32">
        <v>0</v>
      </c>
      <c r="AP67" s="32">
        <v>0</v>
      </c>
      <c r="AQ67" s="32">
        <v>0</v>
      </c>
    </row>
    <row r="68" spans="1:43" ht="12.75">
      <c r="A68" s="33" t="s">
        <v>0</v>
      </c>
      <c r="B68" s="33" t="s">
        <v>96</v>
      </c>
      <c r="C68" s="33" t="s">
        <v>0</v>
      </c>
      <c r="D68" s="33" t="s">
        <v>97</v>
      </c>
      <c r="E68" s="19">
        <v>739</v>
      </c>
      <c r="F68" s="19">
        <v>880</v>
      </c>
      <c r="G68" s="19">
        <v>1056</v>
      </c>
      <c r="H68" s="19">
        <v>1127</v>
      </c>
      <c r="I68" s="19">
        <v>1862</v>
      </c>
      <c r="J68" s="19">
        <v>2302</v>
      </c>
      <c r="K68" s="19">
        <v>2903</v>
      </c>
      <c r="L68" s="19">
        <v>3507</v>
      </c>
      <c r="M68" s="19">
        <v>3202</v>
      </c>
      <c r="N68" s="19">
        <v>3318</v>
      </c>
      <c r="O68" s="19">
        <v>3564</v>
      </c>
      <c r="P68" s="19">
        <v>3781</v>
      </c>
      <c r="Q68" s="19">
        <v>4090</v>
      </c>
      <c r="R68" s="19">
        <v>3657</v>
      </c>
      <c r="S68" s="19">
        <v>4295</v>
      </c>
      <c r="T68" s="19">
        <v>3884</v>
      </c>
      <c r="U68" s="19">
        <v>3565</v>
      </c>
      <c r="V68" s="19">
        <v>3593</v>
      </c>
      <c r="W68" s="19">
        <v>3722</v>
      </c>
      <c r="X68" s="19">
        <v>3591</v>
      </c>
      <c r="Y68" s="19">
        <v>3214</v>
      </c>
      <c r="Z68" s="19">
        <v>3900</v>
      </c>
      <c r="AA68" s="19">
        <v>4100</v>
      </c>
      <c r="AB68" s="19">
        <v>4550</v>
      </c>
      <c r="AC68" s="19">
        <v>4469</v>
      </c>
      <c r="AD68" s="19">
        <v>4127</v>
      </c>
      <c r="AE68" s="19">
        <v>3661</v>
      </c>
      <c r="AF68" s="19">
        <v>3201</v>
      </c>
      <c r="AG68" s="19">
        <v>3639</v>
      </c>
      <c r="AH68" s="19">
        <v>9266</v>
      </c>
      <c r="AI68" s="19">
        <v>9165</v>
      </c>
      <c r="AJ68" s="19">
        <v>8746</v>
      </c>
      <c r="AK68" s="19">
        <v>9148</v>
      </c>
      <c r="AL68" s="19">
        <v>9295</v>
      </c>
      <c r="AM68" s="19">
        <v>8108</v>
      </c>
      <c r="AN68" s="19">
        <v>8493</v>
      </c>
      <c r="AO68" s="19">
        <v>8813</v>
      </c>
      <c r="AP68" s="19">
        <v>9169</v>
      </c>
      <c r="AQ68" s="19">
        <v>9900</v>
      </c>
    </row>
    <row r="69" spans="1:43" ht="12.75">
      <c r="A69" s="33" t="s">
        <v>0</v>
      </c>
      <c r="B69" s="33" t="s">
        <v>98</v>
      </c>
      <c r="C69" s="33" t="s">
        <v>0</v>
      </c>
      <c r="D69" s="33" t="s">
        <v>99</v>
      </c>
      <c r="E69" s="32">
        <v>0</v>
      </c>
      <c r="F69" s="32">
        <v>0</v>
      </c>
      <c r="G69" s="32">
        <v>0</v>
      </c>
      <c r="H69" s="32">
        <v>0</v>
      </c>
      <c r="I69" s="32">
        <v>0</v>
      </c>
      <c r="J69" s="32">
        <v>0</v>
      </c>
      <c r="K69" s="32">
        <v>0</v>
      </c>
      <c r="L69" s="32">
        <v>0</v>
      </c>
      <c r="M69" s="32">
        <v>0</v>
      </c>
      <c r="N69" s="32">
        <v>0</v>
      </c>
      <c r="O69" s="32">
        <v>0</v>
      </c>
      <c r="P69" s="32">
        <v>0</v>
      </c>
      <c r="Q69" s="32">
        <v>0</v>
      </c>
      <c r="R69" s="32">
        <v>0</v>
      </c>
      <c r="S69" s="32">
        <v>0</v>
      </c>
      <c r="T69" s="32">
        <v>0</v>
      </c>
      <c r="U69" s="32">
        <v>0</v>
      </c>
      <c r="V69" s="32">
        <v>0</v>
      </c>
      <c r="W69" s="32">
        <v>0</v>
      </c>
      <c r="X69" s="32">
        <v>0</v>
      </c>
      <c r="Y69" s="32">
        <v>0</v>
      </c>
      <c r="Z69" s="32">
        <v>0</v>
      </c>
      <c r="AA69" s="32">
        <v>0</v>
      </c>
      <c r="AB69" s="32">
        <v>0</v>
      </c>
      <c r="AC69" s="32">
        <v>0</v>
      </c>
      <c r="AD69" s="32">
        <v>0</v>
      </c>
      <c r="AE69" s="32">
        <v>0</v>
      </c>
      <c r="AF69" s="32">
        <v>0</v>
      </c>
      <c r="AG69" s="32">
        <v>0</v>
      </c>
      <c r="AH69" s="19">
        <v>326</v>
      </c>
      <c r="AI69" s="19">
        <v>1009</v>
      </c>
      <c r="AJ69" s="19">
        <v>1946</v>
      </c>
      <c r="AK69" s="19">
        <v>2219</v>
      </c>
      <c r="AL69" s="19">
        <v>2947</v>
      </c>
      <c r="AM69" s="19">
        <v>3557</v>
      </c>
      <c r="AN69" s="19">
        <v>3534</v>
      </c>
      <c r="AO69" s="19">
        <v>2154</v>
      </c>
      <c r="AP69" s="19">
        <v>1242</v>
      </c>
      <c r="AQ69" s="19">
        <v>670</v>
      </c>
    </row>
    <row r="70" spans="1:43" ht="12.75">
      <c r="A70" s="33" t="s">
        <v>0</v>
      </c>
      <c r="B70" s="33" t="s">
        <v>100</v>
      </c>
      <c r="C70" s="33" t="s">
        <v>0</v>
      </c>
      <c r="D70" s="33" t="s">
        <v>213</v>
      </c>
      <c r="E70" s="32">
        <v>0</v>
      </c>
      <c r="F70" s="32">
        <v>0</v>
      </c>
      <c r="G70" s="32">
        <v>0</v>
      </c>
      <c r="H70" s="32">
        <v>0</v>
      </c>
      <c r="I70" s="32">
        <v>0</v>
      </c>
      <c r="J70" s="32">
        <v>0</v>
      </c>
      <c r="K70" s="32">
        <v>0</v>
      </c>
      <c r="L70" s="32">
        <v>0</v>
      </c>
      <c r="M70" s="32">
        <v>0</v>
      </c>
      <c r="N70" s="32">
        <v>0</v>
      </c>
      <c r="O70" s="32">
        <v>0</v>
      </c>
      <c r="P70" s="32">
        <v>0</v>
      </c>
      <c r="Q70" s="32">
        <v>0</v>
      </c>
      <c r="R70" s="32">
        <v>0</v>
      </c>
      <c r="S70" s="32">
        <v>0</v>
      </c>
      <c r="T70" s="32">
        <v>0</v>
      </c>
      <c r="U70" s="32">
        <v>0</v>
      </c>
      <c r="V70" s="32">
        <v>0</v>
      </c>
      <c r="W70" s="32">
        <v>0</v>
      </c>
      <c r="X70" s="32">
        <v>0</v>
      </c>
      <c r="Y70" s="32">
        <v>0</v>
      </c>
      <c r="Z70" s="32">
        <v>0</v>
      </c>
      <c r="AA70" s="32">
        <v>0</v>
      </c>
      <c r="AB70" s="32">
        <v>0</v>
      </c>
      <c r="AC70" s="32">
        <v>0</v>
      </c>
      <c r="AD70" s="32">
        <v>0</v>
      </c>
      <c r="AE70" s="32">
        <v>0</v>
      </c>
      <c r="AF70" s="32">
        <v>0</v>
      </c>
      <c r="AG70" s="32">
        <v>0</v>
      </c>
      <c r="AH70" s="19">
        <v>363</v>
      </c>
      <c r="AI70" s="19">
        <v>599</v>
      </c>
      <c r="AJ70" s="19">
        <v>842</v>
      </c>
      <c r="AK70" s="19">
        <v>829</v>
      </c>
      <c r="AL70" s="19">
        <v>882</v>
      </c>
      <c r="AM70" s="19">
        <v>867</v>
      </c>
      <c r="AN70" s="19">
        <v>253</v>
      </c>
      <c r="AO70" s="19">
        <v>178</v>
      </c>
      <c r="AP70" s="19">
        <v>44</v>
      </c>
      <c r="AQ70" s="19">
        <v>16</v>
      </c>
    </row>
    <row r="71" spans="1:43" ht="12.75">
      <c r="A71" s="33" t="s">
        <v>0</v>
      </c>
      <c r="B71" s="33" t="s">
        <v>102</v>
      </c>
      <c r="C71" s="33" t="s">
        <v>0</v>
      </c>
      <c r="D71" s="33" t="s">
        <v>103</v>
      </c>
      <c r="E71" s="19">
        <v>2028</v>
      </c>
      <c r="F71" s="19">
        <v>2358</v>
      </c>
      <c r="G71" s="19">
        <v>2821</v>
      </c>
      <c r="H71" s="19">
        <v>3326</v>
      </c>
      <c r="I71" s="19">
        <v>3811</v>
      </c>
      <c r="J71" s="19">
        <v>4520</v>
      </c>
      <c r="K71" s="19">
        <v>5100</v>
      </c>
      <c r="L71" s="19">
        <v>5660</v>
      </c>
      <c r="M71" s="19">
        <v>6254</v>
      </c>
      <c r="N71" s="19">
        <v>6915</v>
      </c>
      <c r="O71" s="19">
        <v>7417</v>
      </c>
      <c r="P71" s="19">
        <v>7760</v>
      </c>
      <c r="Q71" s="19">
        <v>8355</v>
      </c>
      <c r="R71" s="19">
        <v>9155</v>
      </c>
      <c r="S71" s="19">
        <v>9947</v>
      </c>
      <c r="T71" s="19">
        <v>10184</v>
      </c>
      <c r="U71" s="19">
        <v>10696</v>
      </c>
      <c r="V71" s="19">
        <v>10471</v>
      </c>
      <c r="W71" s="19">
        <v>11595</v>
      </c>
      <c r="X71" s="19">
        <v>11957</v>
      </c>
      <c r="Y71" s="19">
        <v>11482</v>
      </c>
      <c r="Z71" s="19">
        <v>13191</v>
      </c>
      <c r="AA71" s="19">
        <v>14366</v>
      </c>
      <c r="AB71" s="19">
        <v>14577</v>
      </c>
      <c r="AC71" s="19">
        <v>14553</v>
      </c>
      <c r="AD71" s="19">
        <v>15019</v>
      </c>
      <c r="AE71" s="19">
        <v>14625</v>
      </c>
      <c r="AF71" s="19">
        <v>15441</v>
      </c>
      <c r="AG71" s="19">
        <v>16200</v>
      </c>
      <c r="AH71" s="19">
        <v>18333</v>
      </c>
      <c r="AI71" s="19">
        <v>19798</v>
      </c>
      <c r="AJ71" s="19">
        <v>20569</v>
      </c>
      <c r="AK71" s="19">
        <v>18586</v>
      </c>
      <c r="AL71" s="19">
        <v>18136</v>
      </c>
      <c r="AM71" s="19">
        <v>17935</v>
      </c>
      <c r="AN71" s="19">
        <v>19007</v>
      </c>
      <c r="AO71" s="19">
        <v>17944</v>
      </c>
      <c r="AP71" s="19">
        <v>17364</v>
      </c>
      <c r="AQ71" s="19">
        <v>17637</v>
      </c>
    </row>
    <row r="72" spans="1:43" ht="12.75">
      <c r="A72" s="33" t="s">
        <v>0</v>
      </c>
      <c r="B72" s="33" t="s">
        <v>104</v>
      </c>
      <c r="C72" s="33" t="s">
        <v>0</v>
      </c>
      <c r="D72" s="33" t="s">
        <v>105</v>
      </c>
      <c r="E72" s="19">
        <v>333</v>
      </c>
      <c r="F72" s="19">
        <v>370</v>
      </c>
      <c r="G72" s="19">
        <v>426</v>
      </c>
      <c r="H72" s="19">
        <v>515</v>
      </c>
      <c r="I72" s="19">
        <v>584</v>
      </c>
      <c r="J72" s="19">
        <v>681</v>
      </c>
      <c r="K72" s="19">
        <v>735</v>
      </c>
      <c r="L72" s="19">
        <v>813</v>
      </c>
      <c r="M72" s="19">
        <v>900</v>
      </c>
      <c r="N72" s="19">
        <v>1026</v>
      </c>
      <c r="O72" s="19">
        <v>1070</v>
      </c>
      <c r="P72" s="19">
        <v>1020</v>
      </c>
      <c r="Q72" s="19">
        <v>984</v>
      </c>
      <c r="R72" s="19">
        <v>1198</v>
      </c>
      <c r="S72" s="19">
        <v>1159</v>
      </c>
      <c r="T72" s="19">
        <v>1264</v>
      </c>
      <c r="U72" s="19">
        <v>1282</v>
      </c>
      <c r="V72" s="19">
        <v>1243</v>
      </c>
      <c r="W72" s="19">
        <v>1235</v>
      </c>
      <c r="X72" s="19">
        <v>1351</v>
      </c>
      <c r="Y72" s="19">
        <v>1276</v>
      </c>
      <c r="Z72" s="19">
        <v>1148</v>
      </c>
      <c r="AA72" s="19">
        <v>1129</v>
      </c>
      <c r="AB72" s="19">
        <v>1168</v>
      </c>
      <c r="AC72" s="19">
        <v>1244</v>
      </c>
      <c r="AD72" s="19">
        <v>2084</v>
      </c>
      <c r="AE72" s="19">
        <v>2085</v>
      </c>
      <c r="AF72" s="19">
        <v>2013</v>
      </c>
      <c r="AG72" s="19">
        <v>2020</v>
      </c>
      <c r="AH72" s="19">
        <v>1634</v>
      </c>
      <c r="AI72" s="19">
        <v>1745</v>
      </c>
      <c r="AJ72" s="19">
        <v>1701</v>
      </c>
      <c r="AK72" s="19">
        <v>1488</v>
      </c>
      <c r="AL72" s="19">
        <v>1452</v>
      </c>
      <c r="AM72" s="19">
        <v>1437</v>
      </c>
      <c r="AN72" s="19">
        <v>1516</v>
      </c>
      <c r="AO72" s="19">
        <v>1434</v>
      </c>
      <c r="AP72" s="19">
        <v>1361</v>
      </c>
      <c r="AQ72" s="19">
        <v>1374</v>
      </c>
    </row>
    <row r="73" spans="1:43" ht="12.75">
      <c r="A73" s="33" t="s">
        <v>0</v>
      </c>
      <c r="B73" s="33" t="s">
        <v>106</v>
      </c>
      <c r="C73" s="33" t="s">
        <v>0</v>
      </c>
      <c r="D73" s="33" t="s">
        <v>107</v>
      </c>
      <c r="E73" s="32">
        <v>972</v>
      </c>
      <c r="F73" s="32">
        <v>1032</v>
      </c>
      <c r="G73" s="32">
        <v>1141</v>
      </c>
      <c r="H73" s="32">
        <v>1221</v>
      </c>
      <c r="I73" s="32">
        <v>1367</v>
      </c>
      <c r="J73" s="32">
        <v>1713</v>
      </c>
      <c r="K73" s="32">
        <v>1615</v>
      </c>
      <c r="L73" s="32">
        <v>1262</v>
      </c>
      <c r="M73" s="32">
        <v>1378</v>
      </c>
      <c r="N73" s="32">
        <v>1324</v>
      </c>
      <c r="O73" s="32">
        <v>1162</v>
      </c>
      <c r="P73" s="32">
        <v>1324</v>
      </c>
      <c r="Q73" s="32">
        <v>1310</v>
      </c>
      <c r="R73" s="32">
        <v>1318</v>
      </c>
      <c r="S73" s="32">
        <v>3512</v>
      </c>
      <c r="T73" s="32">
        <v>3038</v>
      </c>
      <c r="U73" s="32">
        <v>3187</v>
      </c>
      <c r="V73" s="32">
        <v>2931</v>
      </c>
      <c r="W73" s="32">
        <v>2334</v>
      </c>
      <c r="X73" s="32">
        <v>1801</v>
      </c>
      <c r="Y73" s="32">
        <v>0</v>
      </c>
      <c r="Z73" s="32">
        <v>0</v>
      </c>
      <c r="AA73" s="32">
        <v>0</v>
      </c>
      <c r="AB73" s="32">
        <v>0</v>
      </c>
      <c r="AC73" s="32">
        <v>0</v>
      </c>
      <c r="AD73" s="32">
        <v>0</v>
      </c>
      <c r="AE73" s="32">
        <v>0</v>
      </c>
      <c r="AF73" s="32">
        <v>0</v>
      </c>
      <c r="AG73" s="32">
        <v>0</v>
      </c>
      <c r="AH73" s="32">
        <v>0</v>
      </c>
      <c r="AI73" s="32">
        <v>0</v>
      </c>
      <c r="AJ73" s="32">
        <v>0</v>
      </c>
      <c r="AK73" s="32">
        <v>0</v>
      </c>
      <c r="AL73" s="32">
        <v>0</v>
      </c>
      <c r="AM73" s="32">
        <v>0</v>
      </c>
      <c r="AN73" s="32">
        <v>0</v>
      </c>
      <c r="AO73" s="32">
        <v>0</v>
      </c>
      <c r="AP73" s="32">
        <v>0</v>
      </c>
      <c r="AQ73" s="32">
        <v>0</v>
      </c>
    </row>
    <row r="74" spans="1:43" ht="12.75">
      <c r="A74" s="33" t="s">
        <v>0</v>
      </c>
      <c r="B74" s="33" t="s">
        <v>108</v>
      </c>
      <c r="C74" s="33" t="s">
        <v>0</v>
      </c>
      <c r="D74" s="33" t="s">
        <v>109</v>
      </c>
      <c r="E74" s="19">
        <v>136</v>
      </c>
      <c r="F74" s="19">
        <v>165</v>
      </c>
      <c r="G74" s="19">
        <v>174</v>
      </c>
      <c r="H74" s="19">
        <v>189</v>
      </c>
      <c r="I74" s="19">
        <v>262</v>
      </c>
      <c r="J74" s="19">
        <v>318</v>
      </c>
      <c r="K74" s="19">
        <v>355</v>
      </c>
      <c r="L74" s="19">
        <v>500</v>
      </c>
      <c r="M74" s="19">
        <v>491</v>
      </c>
      <c r="N74" s="19">
        <v>540</v>
      </c>
      <c r="O74" s="19">
        <v>603</v>
      </c>
      <c r="P74" s="19">
        <v>594</v>
      </c>
      <c r="Q74" s="19">
        <v>954</v>
      </c>
      <c r="R74" s="19">
        <v>2317</v>
      </c>
      <c r="S74" s="19">
        <v>2438</v>
      </c>
      <c r="T74" s="19">
        <v>1643</v>
      </c>
      <c r="U74" s="19">
        <v>1876</v>
      </c>
      <c r="V74" s="19">
        <v>1773</v>
      </c>
      <c r="W74" s="19">
        <v>1611</v>
      </c>
      <c r="X74" s="19">
        <v>2442</v>
      </c>
      <c r="Y74" s="19">
        <v>3166</v>
      </c>
      <c r="Z74" s="19">
        <v>2258</v>
      </c>
      <c r="AA74" s="19">
        <v>1915</v>
      </c>
      <c r="AB74" s="19">
        <v>2028</v>
      </c>
      <c r="AC74" s="19">
        <v>3131</v>
      </c>
      <c r="AD74" s="19">
        <v>3535</v>
      </c>
      <c r="AE74" s="19">
        <v>4562</v>
      </c>
      <c r="AF74" s="19">
        <v>5309</v>
      </c>
      <c r="AG74" s="19">
        <v>5239</v>
      </c>
      <c r="AH74" s="19">
        <v>5654</v>
      </c>
      <c r="AI74" s="19">
        <v>5731</v>
      </c>
      <c r="AJ74" s="19">
        <v>6415</v>
      </c>
      <c r="AK74" s="19">
        <v>5909</v>
      </c>
      <c r="AL74" s="19">
        <v>5993</v>
      </c>
      <c r="AM74" s="19">
        <v>6277</v>
      </c>
      <c r="AN74" s="19">
        <v>6800</v>
      </c>
      <c r="AO74" s="19">
        <v>7544</v>
      </c>
      <c r="AP74" s="19">
        <v>7165</v>
      </c>
      <c r="AQ74" s="19">
        <v>7218</v>
      </c>
    </row>
    <row r="75" spans="1:43" ht="12.75">
      <c r="A75" s="33" t="s">
        <v>0</v>
      </c>
      <c r="B75" s="33" t="s">
        <v>110</v>
      </c>
      <c r="C75" s="33" t="s">
        <v>0</v>
      </c>
      <c r="D75" s="33" t="s">
        <v>111</v>
      </c>
      <c r="E75" s="32">
        <v>0</v>
      </c>
      <c r="F75" s="32">
        <v>0</v>
      </c>
      <c r="G75" s="32">
        <v>0</v>
      </c>
      <c r="H75" s="32">
        <v>0</v>
      </c>
      <c r="I75" s="32">
        <v>0</v>
      </c>
      <c r="J75" s="32">
        <v>0</v>
      </c>
      <c r="K75" s="32">
        <v>0</v>
      </c>
      <c r="L75" s="32">
        <v>0</v>
      </c>
      <c r="M75" s="32">
        <v>0</v>
      </c>
      <c r="N75" s="32">
        <v>0</v>
      </c>
      <c r="O75" s="32">
        <v>0</v>
      </c>
      <c r="P75" s="32">
        <v>0</v>
      </c>
      <c r="Q75" s="32">
        <v>0</v>
      </c>
      <c r="R75" s="32">
        <v>0</v>
      </c>
      <c r="S75" s="32">
        <v>0</v>
      </c>
      <c r="T75" s="32">
        <v>0</v>
      </c>
      <c r="U75" s="32">
        <v>0</v>
      </c>
      <c r="V75" s="32">
        <v>0</v>
      </c>
      <c r="W75" s="32">
        <v>0</v>
      </c>
      <c r="X75" s="32">
        <v>0</v>
      </c>
      <c r="Y75" s="32">
        <v>0</v>
      </c>
      <c r="Z75" s="32">
        <v>0</v>
      </c>
      <c r="AA75" s="32">
        <v>0</v>
      </c>
      <c r="AB75" s="32">
        <v>0</v>
      </c>
      <c r="AC75" s="32">
        <v>0</v>
      </c>
      <c r="AD75" s="32">
        <v>0</v>
      </c>
      <c r="AE75" s="32">
        <v>0</v>
      </c>
      <c r="AF75" s="32">
        <v>0</v>
      </c>
      <c r="AG75" s="32">
        <v>0</v>
      </c>
      <c r="AH75" s="32">
        <v>0</v>
      </c>
      <c r="AI75" s="32">
        <v>0</v>
      </c>
      <c r="AJ75" s="32">
        <v>0</v>
      </c>
      <c r="AK75" s="32">
        <v>283</v>
      </c>
      <c r="AL75" s="19">
        <v>310</v>
      </c>
      <c r="AM75" s="19">
        <v>419</v>
      </c>
      <c r="AN75" s="19">
        <v>504</v>
      </c>
      <c r="AO75" s="32">
        <v>458</v>
      </c>
      <c r="AP75" s="32">
        <v>471</v>
      </c>
      <c r="AQ75" s="32">
        <v>480</v>
      </c>
    </row>
    <row r="76" spans="1:43" ht="12.75">
      <c r="A76" s="18" t="s">
        <v>0</v>
      </c>
      <c r="B76" s="33" t="s">
        <v>0</v>
      </c>
      <c r="C76" s="18" t="s">
        <v>0</v>
      </c>
      <c r="D76" s="18" t="s">
        <v>0</v>
      </c>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row>
    <row r="77" spans="1:43" ht="12.75">
      <c r="A77" s="18" t="s">
        <v>112</v>
      </c>
      <c r="B77" s="41"/>
      <c r="C77" s="18" t="s">
        <v>113</v>
      </c>
      <c r="D77" s="41"/>
      <c r="E77" s="32" t="s">
        <v>75</v>
      </c>
      <c r="F77" s="32" t="s">
        <v>75</v>
      </c>
      <c r="G77" s="32" t="s">
        <v>75</v>
      </c>
      <c r="H77" s="32" t="s">
        <v>75</v>
      </c>
      <c r="I77" s="32" t="s">
        <v>75</v>
      </c>
      <c r="J77" s="32" t="s">
        <v>75</v>
      </c>
      <c r="K77" s="32" t="s">
        <v>75</v>
      </c>
      <c r="L77" s="32" t="s">
        <v>75</v>
      </c>
      <c r="M77" s="32" t="s">
        <v>75</v>
      </c>
      <c r="N77" s="32" t="s">
        <v>75</v>
      </c>
      <c r="O77" s="32" t="s">
        <v>75</v>
      </c>
      <c r="P77" s="19">
        <v>14518</v>
      </c>
      <c r="Q77" s="19">
        <v>15622</v>
      </c>
      <c r="R77" s="19">
        <v>16853</v>
      </c>
      <c r="S77" s="19">
        <v>18313</v>
      </c>
      <c r="T77" s="19">
        <v>18993</v>
      </c>
      <c r="U77" s="19">
        <v>19197</v>
      </c>
      <c r="V77" s="19">
        <v>19857</v>
      </c>
      <c r="W77" s="19">
        <v>20221</v>
      </c>
      <c r="X77" s="19">
        <v>21111</v>
      </c>
      <c r="Y77" s="19">
        <v>21275</v>
      </c>
      <c r="Z77" s="19">
        <v>22531</v>
      </c>
      <c r="AA77" s="19">
        <v>24043</v>
      </c>
      <c r="AB77" s="19">
        <v>25564</v>
      </c>
      <c r="AC77" s="19">
        <v>26927</v>
      </c>
      <c r="AD77" s="19">
        <v>27851</v>
      </c>
      <c r="AE77" s="19">
        <v>28683</v>
      </c>
      <c r="AF77" s="19">
        <v>29934</v>
      </c>
      <c r="AG77" s="19">
        <v>31868</v>
      </c>
      <c r="AH77" s="19">
        <v>34706</v>
      </c>
      <c r="AI77" s="19">
        <v>35967</v>
      </c>
      <c r="AJ77" s="19">
        <v>37002</v>
      </c>
      <c r="AK77" s="19">
        <v>38899</v>
      </c>
      <c r="AL77" s="19">
        <v>42206</v>
      </c>
      <c r="AM77" s="19">
        <v>45694</v>
      </c>
      <c r="AN77" s="19">
        <v>47733</v>
      </c>
      <c r="AO77" s="19">
        <v>50110</v>
      </c>
      <c r="AP77" s="19">
        <v>53651</v>
      </c>
      <c r="AQ77" s="19">
        <v>57739</v>
      </c>
    </row>
    <row r="78" spans="1:43" ht="12.75">
      <c r="A78" s="18" t="s">
        <v>0</v>
      </c>
      <c r="B78" s="18" t="s">
        <v>114</v>
      </c>
      <c r="C78" s="18" t="s">
        <v>0</v>
      </c>
      <c r="D78" s="18" t="s">
        <v>115</v>
      </c>
      <c r="E78" s="32" t="s">
        <v>75</v>
      </c>
      <c r="F78" s="32" t="s">
        <v>75</v>
      </c>
      <c r="G78" s="32" t="s">
        <v>75</v>
      </c>
      <c r="H78" s="32" t="s">
        <v>75</v>
      </c>
      <c r="I78" s="32" t="s">
        <v>75</v>
      </c>
      <c r="J78" s="32" t="s">
        <v>75</v>
      </c>
      <c r="K78" s="32" t="s">
        <v>75</v>
      </c>
      <c r="L78" s="32" t="s">
        <v>75</v>
      </c>
      <c r="M78" s="32" t="s">
        <v>75</v>
      </c>
      <c r="N78" s="32" t="s">
        <v>75</v>
      </c>
      <c r="O78" s="32" t="s">
        <v>75</v>
      </c>
      <c r="P78" s="19">
        <v>15109</v>
      </c>
      <c r="Q78" s="19">
        <v>16237</v>
      </c>
      <c r="R78" s="19">
        <v>17507</v>
      </c>
      <c r="S78" s="19">
        <v>19009</v>
      </c>
      <c r="T78" s="19">
        <v>19712</v>
      </c>
      <c r="U78" s="19">
        <v>19980</v>
      </c>
      <c r="V78" s="19">
        <v>20688</v>
      </c>
      <c r="W78" s="19">
        <v>21105</v>
      </c>
      <c r="X78" s="19">
        <v>22009</v>
      </c>
      <c r="Y78" s="19">
        <v>22229</v>
      </c>
      <c r="Z78" s="19">
        <v>23567</v>
      </c>
      <c r="AA78" s="19">
        <v>25210</v>
      </c>
      <c r="AB78" s="19">
        <v>26739</v>
      </c>
      <c r="AC78" s="19">
        <v>28076</v>
      </c>
      <c r="AD78" s="19">
        <v>29183</v>
      </c>
      <c r="AE78" s="19">
        <v>30150</v>
      </c>
      <c r="AF78" s="19">
        <v>31633</v>
      </c>
      <c r="AG78" s="19">
        <v>33698</v>
      </c>
      <c r="AH78" s="19">
        <v>36807</v>
      </c>
      <c r="AI78" s="19">
        <v>38162</v>
      </c>
      <c r="AJ78" s="19">
        <v>39711</v>
      </c>
      <c r="AK78" s="19">
        <v>41554</v>
      </c>
      <c r="AL78" s="19">
        <v>44700</v>
      </c>
      <c r="AM78" s="19">
        <v>48685</v>
      </c>
      <c r="AN78" s="19">
        <v>50625</v>
      </c>
      <c r="AO78" s="19">
        <v>53333</v>
      </c>
      <c r="AP78" s="19">
        <v>57009</v>
      </c>
      <c r="AQ78" s="19">
        <v>61328</v>
      </c>
    </row>
    <row r="79" spans="1:43" ht="12.75">
      <c r="A79" s="18" t="s">
        <v>0</v>
      </c>
      <c r="B79" s="18" t="s">
        <v>116</v>
      </c>
      <c r="C79" s="18" t="s">
        <v>0</v>
      </c>
      <c r="D79" s="18" t="s">
        <v>117</v>
      </c>
      <c r="E79" s="32" t="s">
        <v>75</v>
      </c>
      <c r="F79" s="32" t="s">
        <v>75</v>
      </c>
      <c r="G79" s="32" t="s">
        <v>75</v>
      </c>
      <c r="H79" s="32" t="s">
        <v>75</v>
      </c>
      <c r="I79" s="32" t="s">
        <v>75</v>
      </c>
      <c r="J79" s="32" t="s">
        <v>75</v>
      </c>
      <c r="K79" s="32" t="s">
        <v>75</v>
      </c>
      <c r="L79" s="32" t="s">
        <v>75</v>
      </c>
      <c r="M79" s="32" t="s">
        <v>75</v>
      </c>
      <c r="N79" s="32" t="s">
        <v>75</v>
      </c>
      <c r="O79" s="32" t="s">
        <v>75</v>
      </c>
      <c r="P79" s="19">
        <v>9412</v>
      </c>
      <c r="Q79" s="19">
        <v>10133</v>
      </c>
      <c r="R79" s="19">
        <v>10726</v>
      </c>
      <c r="S79" s="19">
        <v>11500</v>
      </c>
      <c r="T79" s="19">
        <v>11819</v>
      </c>
      <c r="U79" s="19">
        <v>12156</v>
      </c>
      <c r="V79" s="19">
        <v>12407</v>
      </c>
      <c r="W79" s="19">
        <v>12474</v>
      </c>
      <c r="X79" s="19">
        <v>12499</v>
      </c>
      <c r="Y79" s="19">
        <v>12327</v>
      </c>
      <c r="Z79" s="19">
        <v>12773</v>
      </c>
      <c r="AA79" s="19">
        <v>13293</v>
      </c>
      <c r="AB79" s="19">
        <v>13917</v>
      </c>
      <c r="AC79" s="19">
        <v>14383</v>
      </c>
      <c r="AD79" s="19">
        <v>15271</v>
      </c>
      <c r="AE79" s="19">
        <v>14834</v>
      </c>
      <c r="AF79" s="19">
        <v>15183</v>
      </c>
      <c r="AG79" s="19">
        <v>15470</v>
      </c>
      <c r="AH79" s="19">
        <v>17251</v>
      </c>
      <c r="AI79" s="19">
        <v>17841</v>
      </c>
      <c r="AJ79" s="19">
        <v>18362</v>
      </c>
      <c r="AK79" s="19">
        <v>19546</v>
      </c>
      <c r="AL79" s="19">
        <v>21005</v>
      </c>
      <c r="AM79" s="19">
        <v>24472</v>
      </c>
      <c r="AN79" s="19">
        <v>26283</v>
      </c>
      <c r="AO79" s="19">
        <v>29157</v>
      </c>
      <c r="AP79" s="19">
        <v>32189</v>
      </c>
      <c r="AQ79" s="19">
        <v>34799</v>
      </c>
    </row>
    <row r="80" spans="1:43" ht="12.75">
      <c r="A80" s="18" t="s">
        <v>0</v>
      </c>
      <c r="B80" s="18" t="s">
        <v>118</v>
      </c>
      <c r="C80" s="18" t="s">
        <v>0</v>
      </c>
      <c r="D80" s="18" t="s">
        <v>119</v>
      </c>
      <c r="E80" s="32" t="s">
        <v>75</v>
      </c>
      <c r="F80" s="32" t="s">
        <v>75</v>
      </c>
      <c r="G80" s="32" t="s">
        <v>75</v>
      </c>
      <c r="H80" s="32" t="s">
        <v>75</v>
      </c>
      <c r="I80" s="32" t="s">
        <v>75</v>
      </c>
      <c r="J80" s="32" t="s">
        <v>75</v>
      </c>
      <c r="K80" s="32" t="s">
        <v>75</v>
      </c>
      <c r="L80" s="32" t="s">
        <v>75</v>
      </c>
      <c r="M80" s="32" t="s">
        <v>75</v>
      </c>
      <c r="N80" s="32" t="s">
        <v>75</v>
      </c>
      <c r="O80" s="32" t="s">
        <v>75</v>
      </c>
      <c r="P80" s="19">
        <v>2672</v>
      </c>
      <c r="Q80" s="19">
        <v>2872</v>
      </c>
      <c r="R80" s="19">
        <v>3218</v>
      </c>
      <c r="S80" s="19">
        <v>3491</v>
      </c>
      <c r="T80" s="19">
        <v>3685</v>
      </c>
      <c r="U80" s="19">
        <v>3672</v>
      </c>
      <c r="V80" s="19">
        <v>3731</v>
      </c>
      <c r="W80" s="19">
        <v>3731</v>
      </c>
      <c r="X80" s="19">
        <v>3994</v>
      </c>
      <c r="Y80" s="19">
        <v>3960</v>
      </c>
      <c r="Z80" s="19">
        <v>4121</v>
      </c>
      <c r="AA80" s="19">
        <v>4518</v>
      </c>
      <c r="AB80" s="19">
        <v>4747</v>
      </c>
      <c r="AC80" s="19">
        <v>5091</v>
      </c>
      <c r="AD80" s="19">
        <v>4816</v>
      </c>
      <c r="AE80" s="19">
        <v>5347</v>
      </c>
      <c r="AF80" s="19">
        <v>5865</v>
      </c>
      <c r="AG80" s="19">
        <v>6606</v>
      </c>
      <c r="AH80" s="19">
        <v>7118</v>
      </c>
      <c r="AI80" s="19">
        <v>7171</v>
      </c>
      <c r="AJ80" s="19">
        <v>7661</v>
      </c>
      <c r="AK80" s="19">
        <v>7326</v>
      </c>
      <c r="AL80" s="19">
        <v>9825</v>
      </c>
      <c r="AM80" s="19">
        <v>9845</v>
      </c>
      <c r="AN80" s="19">
        <v>10223</v>
      </c>
      <c r="AO80" s="19">
        <v>10798</v>
      </c>
      <c r="AP80" s="19">
        <v>10744</v>
      </c>
      <c r="AQ80" s="19">
        <v>10077</v>
      </c>
    </row>
    <row r="81" spans="1:43" ht="12.75">
      <c r="A81" s="18" t="s">
        <v>0</v>
      </c>
      <c r="B81" s="18" t="s">
        <v>214</v>
      </c>
      <c r="C81" s="18" t="s">
        <v>0</v>
      </c>
      <c r="D81" s="18" t="s">
        <v>121</v>
      </c>
      <c r="E81" s="32" t="s">
        <v>75</v>
      </c>
      <c r="F81" s="32" t="s">
        <v>75</v>
      </c>
      <c r="G81" s="32" t="s">
        <v>75</v>
      </c>
      <c r="H81" s="32" t="s">
        <v>75</v>
      </c>
      <c r="I81" s="32" t="s">
        <v>75</v>
      </c>
      <c r="J81" s="32" t="s">
        <v>75</v>
      </c>
      <c r="K81" s="32" t="s">
        <v>75</v>
      </c>
      <c r="L81" s="32" t="s">
        <v>75</v>
      </c>
      <c r="M81" s="32" t="s">
        <v>75</v>
      </c>
      <c r="N81" s="32" t="s">
        <v>75</v>
      </c>
      <c r="O81" s="32" t="s">
        <v>75</v>
      </c>
      <c r="P81" s="19">
        <v>239</v>
      </c>
      <c r="Q81" s="19">
        <v>280</v>
      </c>
      <c r="R81" s="19">
        <v>343</v>
      </c>
      <c r="S81" s="19">
        <v>509</v>
      </c>
      <c r="T81" s="19">
        <v>616</v>
      </c>
      <c r="U81" s="19">
        <v>760</v>
      </c>
      <c r="V81" s="19">
        <v>922</v>
      </c>
      <c r="W81" s="19">
        <v>956</v>
      </c>
      <c r="X81" s="19">
        <v>1115</v>
      </c>
      <c r="Y81" s="19">
        <v>1190</v>
      </c>
      <c r="Z81" s="19">
        <v>1247</v>
      </c>
      <c r="AA81" s="19">
        <v>1532</v>
      </c>
      <c r="AB81" s="19">
        <v>1840</v>
      </c>
      <c r="AC81" s="19">
        <v>2027</v>
      </c>
      <c r="AD81" s="19">
        <v>2076</v>
      </c>
      <c r="AE81" s="19">
        <v>2989</v>
      </c>
      <c r="AF81" s="19">
        <v>3093</v>
      </c>
      <c r="AG81" s="19">
        <v>3402</v>
      </c>
      <c r="AH81" s="19">
        <v>3069</v>
      </c>
      <c r="AI81" s="19">
        <v>3130</v>
      </c>
      <c r="AJ81" s="19">
        <v>2635</v>
      </c>
      <c r="AK81" s="19">
        <v>2624</v>
      </c>
      <c r="AL81" s="19">
        <v>2393</v>
      </c>
      <c r="AM81" s="19">
        <v>2641</v>
      </c>
      <c r="AN81" s="19">
        <v>2490</v>
      </c>
      <c r="AO81" s="19">
        <v>2382</v>
      </c>
      <c r="AP81" s="19">
        <v>2277</v>
      </c>
      <c r="AQ81" s="19">
        <v>3000</v>
      </c>
    </row>
    <row r="82" spans="1:43" ht="12.75">
      <c r="A82" s="18" t="s">
        <v>0</v>
      </c>
      <c r="B82" s="18" t="s">
        <v>122</v>
      </c>
      <c r="C82" s="18" t="s">
        <v>0</v>
      </c>
      <c r="D82" s="18" t="s">
        <v>123</v>
      </c>
      <c r="E82" s="32" t="s">
        <v>75</v>
      </c>
      <c r="F82" s="32" t="s">
        <v>75</v>
      </c>
      <c r="G82" s="32" t="s">
        <v>75</v>
      </c>
      <c r="H82" s="32" t="s">
        <v>75</v>
      </c>
      <c r="I82" s="32" t="s">
        <v>75</v>
      </c>
      <c r="J82" s="32" t="s">
        <v>75</v>
      </c>
      <c r="K82" s="32" t="s">
        <v>75</v>
      </c>
      <c r="L82" s="32" t="s">
        <v>75</v>
      </c>
      <c r="M82" s="32" t="s">
        <v>75</v>
      </c>
      <c r="N82" s="32" t="s">
        <v>75</v>
      </c>
      <c r="O82" s="32" t="s">
        <v>75</v>
      </c>
      <c r="P82" s="19">
        <v>2786</v>
      </c>
      <c r="Q82" s="19">
        <v>2952</v>
      </c>
      <c r="R82" s="19">
        <v>3220</v>
      </c>
      <c r="S82" s="19">
        <v>3509</v>
      </c>
      <c r="T82" s="19">
        <v>3592</v>
      </c>
      <c r="U82" s="19">
        <v>3392</v>
      </c>
      <c r="V82" s="19">
        <v>3628</v>
      </c>
      <c r="W82" s="19">
        <v>3944</v>
      </c>
      <c r="X82" s="19">
        <v>4401</v>
      </c>
      <c r="Y82" s="19">
        <v>4752</v>
      </c>
      <c r="Z82" s="19">
        <v>5426</v>
      </c>
      <c r="AA82" s="19">
        <v>5867</v>
      </c>
      <c r="AB82" s="19">
        <v>6235</v>
      </c>
      <c r="AC82" s="19">
        <v>6575</v>
      </c>
      <c r="AD82" s="19">
        <v>7020</v>
      </c>
      <c r="AE82" s="19">
        <v>6980</v>
      </c>
      <c r="AF82" s="19">
        <v>7492</v>
      </c>
      <c r="AG82" s="19">
        <v>8220</v>
      </c>
      <c r="AH82" s="19">
        <v>9369</v>
      </c>
      <c r="AI82" s="19">
        <v>10020</v>
      </c>
      <c r="AJ82" s="19">
        <v>11053</v>
      </c>
      <c r="AK82" s="19">
        <v>12058</v>
      </c>
      <c r="AL82" s="19">
        <v>11477</v>
      </c>
      <c r="AM82" s="19">
        <v>11727</v>
      </c>
      <c r="AN82" s="19">
        <v>11629</v>
      </c>
      <c r="AO82" s="19">
        <v>10996</v>
      </c>
      <c r="AP82" s="19">
        <v>11799</v>
      </c>
      <c r="AQ82" s="19">
        <v>13452</v>
      </c>
    </row>
    <row r="83" spans="1:43" ht="12.75">
      <c r="A83" s="18" t="s">
        <v>0</v>
      </c>
      <c r="B83" s="18" t="s">
        <v>124</v>
      </c>
      <c r="C83" s="18" t="s">
        <v>0</v>
      </c>
      <c r="D83" s="18" t="s">
        <v>125</v>
      </c>
      <c r="E83" s="32" t="s">
        <v>75</v>
      </c>
      <c r="F83" s="32" t="s">
        <v>75</v>
      </c>
      <c r="G83" s="32" t="s">
        <v>75</v>
      </c>
      <c r="H83" s="32" t="s">
        <v>75</v>
      </c>
      <c r="I83" s="32" t="s">
        <v>75</v>
      </c>
      <c r="J83" s="32" t="s">
        <v>75</v>
      </c>
      <c r="K83" s="32" t="s">
        <v>75</v>
      </c>
      <c r="L83" s="32" t="s">
        <v>75</v>
      </c>
      <c r="M83" s="32" t="s">
        <v>75</v>
      </c>
      <c r="N83" s="32" t="s">
        <v>75</v>
      </c>
      <c r="O83" s="32" t="s">
        <v>75</v>
      </c>
      <c r="P83" s="19">
        <v>591</v>
      </c>
      <c r="Q83" s="19">
        <v>615</v>
      </c>
      <c r="R83" s="19">
        <v>654</v>
      </c>
      <c r="S83" s="19">
        <v>696</v>
      </c>
      <c r="T83" s="19">
        <v>719</v>
      </c>
      <c r="U83" s="19">
        <v>783</v>
      </c>
      <c r="V83" s="19">
        <v>831</v>
      </c>
      <c r="W83" s="19">
        <v>884</v>
      </c>
      <c r="X83" s="19">
        <v>898</v>
      </c>
      <c r="Y83" s="19">
        <v>954</v>
      </c>
      <c r="Z83" s="19">
        <v>1036</v>
      </c>
      <c r="AA83" s="19">
        <v>1167</v>
      </c>
      <c r="AB83" s="19">
        <v>1175</v>
      </c>
      <c r="AC83" s="19">
        <v>1149</v>
      </c>
      <c r="AD83" s="19">
        <v>1332</v>
      </c>
      <c r="AE83" s="19">
        <v>1467</v>
      </c>
      <c r="AF83" s="19">
        <v>1699</v>
      </c>
      <c r="AG83" s="19">
        <v>1830</v>
      </c>
      <c r="AH83" s="19">
        <v>2101</v>
      </c>
      <c r="AI83" s="19">
        <v>2195</v>
      </c>
      <c r="AJ83" s="19">
        <v>2709</v>
      </c>
      <c r="AK83" s="19">
        <v>2655</v>
      </c>
      <c r="AL83" s="19">
        <v>2494</v>
      </c>
      <c r="AM83" s="19">
        <v>2991</v>
      </c>
      <c r="AN83" s="19">
        <v>2892</v>
      </c>
      <c r="AO83" s="19">
        <v>3223</v>
      </c>
      <c r="AP83" s="19">
        <v>3358</v>
      </c>
      <c r="AQ83" s="19">
        <v>3589</v>
      </c>
    </row>
    <row r="84" spans="1:43" ht="12.75">
      <c r="A84" s="18" t="s">
        <v>0</v>
      </c>
      <c r="B84" s="18" t="s">
        <v>0</v>
      </c>
      <c r="C84" s="18" t="s">
        <v>0</v>
      </c>
      <c r="D84" s="18" t="s">
        <v>0</v>
      </c>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row>
    <row r="85" spans="1:43" ht="12.75">
      <c r="A85" s="18" t="s">
        <v>126</v>
      </c>
      <c r="B85" s="41"/>
      <c r="C85" s="18" t="s">
        <v>127</v>
      </c>
      <c r="D85" s="41"/>
      <c r="E85" s="19">
        <v>367</v>
      </c>
      <c r="F85" s="19">
        <v>380</v>
      </c>
      <c r="G85" s="19">
        <v>450</v>
      </c>
      <c r="H85" s="19">
        <v>545</v>
      </c>
      <c r="I85" s="19">
        <v>624</v>
      </c>
      <c r="J85" s="19">
        <v>854</v>
      </c>
      <c r="K85" s="19">
        <v>765</v>
      </c>
      <c r="L85" s="19">
        <v>942</v>
      </c>
      <c r="M85" s="19">
        <v>1032</v>
      </c>
      <c r="N85" s="19">
        <v>1101</v>
      </c>
      <c r="O85" s="19">
        <v>1172</v>
      </c>
      <c r="P85" s="19">
        <v>1320</v>
      </c>
      <c r="Q85" s="19">
        <v>1414</v>
      </c>
      <c r="R85" s="19">
        <v>1512</v>
      </c>
      <c r="S85" s="19">
        <v>1621</v>
      </c>
      <c r="T85" s="19">
        <v>1566</v>
      </c>
      <c r="U85" s="19">
        <v>1555</v>
      </c>
      <c r="V85" s="19">
        <v>888</v>
      </c>
      <c r="W85" s="19">
        <v>758</v>
      </c>
      <c r="X85" s="19">
        <v>794</v>
      </c>
      <c r="Y85" s="19">
        <v>778</v>
      </c>
      <c r="Z85" s="19">
        <v>789</v>
      </c>
      <c r="AA85" s="19">
        <v>825</v>
      </c>
      <c r="AB85" s="19">
        <v>742</v>
      </c>
      <c r="AC85" s="19">
        <v>791</v>
      </c>
      <c r="AD85" s="19">
        <v>784</v>
      </c>
      <c r="AE85" s="19">
        <v>1602</v>
      </c>
      <c r="AF85" s="19">
        <v>1544</v>
      </c>
      <c r="AG85" s="19">
        <v>1294</v>
      </c>
      <c r="AH85" s="19">
        <v>967</v>
      </c>
      <c r="AI85" s="19">
        <v>1048</v>
      </c>
      <c r="AJ85" s="19">
        <v>1090</v>
      </c>
      <c r="AK85" s="19">
        <v>1142</v>
      </c>
      <c r="AL85" s="19">
        <v>1234</v>
      </c>
      <c r="AM85" s="19">
        <v>1475</v>
      </c>
      <c r="AN85" s="19">
        <v>1521</v>
      </c>
      <c r="AO85" s="19">
        <v>1471</v>
      </c>
      <c r="AP85" s="19">
        <v>43</v>
      </c>
      <c r="AQ85" s="19">
        <v>20</v>
      </c>
    </row>
    <row r="86" spans="1:43" ht="12.75">
      <c r="A86" s="18" t="s">
        <v>0</v>
      </c>
      <c r="B86" s="18" t="s">
        <v>128</v>
      </c>
      <c r="C86" s="41" t="s">
        <v>0</v>
      </c>
      <c r="D86" s="18" t="s">
        <v>129</v>
      </c>
      <c r="E86" s="19">
        <v>379</v>
      </c>
      <c r="F86" s="19">
        <v>393</v>
      </c>
      <c r="G86" s="19">
        <v>464</v>
      </c>
      <c r="H86" s="19">
        <v>561</v>
      </c>
      <c r="I86" s="19">
        <v>643</v>
      </c>
      <c r="J86" s="19">
        <v>876</v>
      </c>
      <c r="K86" s="19">
        <v>791</v>
      </c>
      <c r="L86" s="19">
        <v>972</v>
      </c>
      <c r="M86" s="19">
        <v>1065</v>
      </c>
      <c r="N86" s="19">
        <v>1138</v>
      </c>
      <c r="O86" s="19">
        <v>1213</v>
      </c>
      <c r="P86" s="19">
        <v>1366</v>
      </c>
      <c r="Q86" s="19">
        <v>1465</v>
      </c>
      <c r="R86" s="19">
        <v>1569</v>
      </c>
      <c r="S86" s="19">
        <v>1680</v>
      </c>
      <c r="T86" s="19">
        <v>1637</v>
      </c>
      <c r="U86" s="19">
        <v>1626</v>
      </c>
      <c r="V86" s="19">
        <v>926</v>
      </c>
      <c r="W86" s="19">
        <v>781</v>
      </c>
      <c r="X86" s="19">
        <v>817</v>
      </c>
      <c r="Y86" s="19">
        <v>802</v>
      </c>
      <c r="Z86" s="19">
        <v>810</v>
      </c>
      <c r="AA86" s="19">
        <v>849</v>
      </c>
      <c r="AB86" s="19">
        <v>766</v>
      </c>
      <c r="AC86" s="19">
        <v>820</v>
      </c>
      <c r="AD86" s="19">
        <v>817</v>
      </c>
      <c r="AE86" s="19">
        <v>1671</v>
      </c>
      <c r="AF86" s="19">
        <v>1629</v>
      </c>
      <c r="AG86" s="19">
        <v>1383</v>
      </c>
      <c r="AH86" s="19">
        <v>1042</v>
      </c>
      <c r="AI86" s="19">
        <v>1093</v>
      </c>
      <c r="AJ86" s="19">
        <v>1135</v>
      </c>
      <c r="AK86" s="19">
        <v>1210</v>
      </c>
      <c r="AL86" s="19">
        <v>1301</v>
      </c>
      <c r="AM86" s="19">
        <v>1560</v>
      </c>
      <c r="AN86" s="19">
        <v>1625</v>
      </c>
      <c r="AO86" s="19">
        <v>1575</v>
      </c>
      <c r="AP86" s="19">
        <v>43</v>
      </c>
      <c r="AQ86" s="19">
        <v>21</v>
      </c>
    </row>
    <row r="87" spans="1:43" ht="12.75">
      <c r="A87" s="20" t="s">
        <v>0</v>
      </c>
      <c r="B87" s="18" t="s">
        <v>130</v>
      </c>
      <c r="C87" s="18" t="s">
        <v>0</v>
      </c>
      <c r="D87" s="18" t="s">
        <v>131</v>
      </c>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row>
    <row r="88" spans="1:43" ht="12.75">
      <c r="A88" s="20" t="s">
        <v>0</v>
      </c>
      <c r="B88" s="18" t="s">
        <v>132</v>
      </c>
      <c r="C88" s="18" t="s">
        <v>0</v>
      </c>
      <c r="D88" s="18" t="s">
        <v>133</v>
      </c>
      <c r="E88" s="32" t="s">
        <v>76</v>
      </c>
      <c r="F88" s="32" t="s">
        <v>76</v>
      </c>
      <c r="G88" s="32" t="s">
        <v>76</v>
      </c>
      <c r="H88" s="32" t="s">
        <v>76</v>
      </c>
      <c r="I88" s="32" t="s">
        <v>76</v>
      </c>
      <c r="J88" s="32" t="s">
        <v>76</v>
      </c>
      <c r="K88" s="32" t="s">
        <v>76</v>
      </c>
      <c r="L88" s="32" t="s">
        <v>76</v>
      </c>
      <c r="M88" s="32" t="s">
        <v>76</v>
      </c>
      <c r="N88" s="32" t="s">
        <v>76</v>
      </c>
      <c r="O88" s="32" t="s">
        <v>76</v>
      </c>
      <c r="P88" s="32" t="s">
        <v>76</v>
      </c>
      <c r="Q88" s="32" t="s">
        <v>76</v>
      </c>
      <c r="R88" s="32" t="s">
        <v>76</v>
      </c>
      <c r="S88" s="32" t="s">
        <v>76</v>
      </c>
      <c r="T88" s="32" t="s">
        <v>76</v>
      </c>
      <c r="U88" s="32" t="s">
        <v>76</v>
      </c>
      <c r="V88" s="32" t="s">
        <v>76</v>
      </c>
      <c r="W88" s="32" t="s">
        <v>76</v>
      </c>
      <c r="X88" s="32" t="s">
        <v>76</v>
      </c>
      <c r="Y88" s="32" t="s">
        <v>76</v>
      </c>
      <c r="Z88" s="32" t="s">
        <v>76</v>
      </c>
      <c r="AA88" s="32" t="s">
        <v>76</v>
      </c>
      <c r="AB88" s="32" t="s">
        <v>76</v>
      </c>
      <c r="AC88" s="32" t="s">
        <v>76</v>
      </c>
      <c r="AD88" s="32" t="s">
        <v>76</v>
      </c>
      <c r="AE88" s="32">
        <v>879</v>
      </c>
      <c r="AF88" s="32">
        <v>764</v>
      </c>
      <c r="AG88" s="32">
        <v>493</v>
      </c>
      <c r="AH88" s="32">
        <v>27</v>
      </c>
      <c r="AI88" s="32" t="s">
        <v>76</v>
      </c>
      <c r="AJ88" s="32" t="s">
        <v>76</v>
      </c>
      <c r="AK88" s="32" t="s">
        <v>76</v>
      </c>
      <c r="AL88" s="32" t="s">
        <v>76</v>
      </c>
      <c r="AM88" s="32" t="s">
        <v>76</v>
      </c>
      <c r="AN88" s="32" t="s">
        <v>76</v>
      </c>
      <c r="AO88" s="32" t="s">
        <v>76</v>
      </c>
      <c r="AP88" s="32" t="s">
        <v>76</v>
      </c>
      <c r="AQ88" s="32" t="s">
        <v>76</v>
      </c>
    </row>
    <row r="89" spans="1:43" ht="12.75">
      <c r="A89" s="18" t="s">
        <v>0</v>
      </c>
      <c r="B89" s="18" t="s">
        <v>134</v>
      </c>
      <c r="C89" s="18" t="s">
        <v>0</v>
      </c>
      <c r="D89" s="41" t="s">
        <v>135</v>
      </c>
      <c r="E89" s="19">
        <v>80</v>
      </c>
      <c r="F89" s="19">
        <v>93</v>
      </c>
      <c r="G89" s="19">
        <v>115</v>
      </c>
      <c r="H89" s="19">
        <v>144</v>
      </c>
      <c r="I89" s="19">
        <v>178</v>
      </c>
      <c r="J89" s="19">
        <v>217</v>
      </c>
      <c r="K89" s="19">
        <v>246</v>
      </c>
      <c r="L89" s="19">
        <v>274</v>
      </c>
      <c r="M89" s="19">
        <v>321</v>
      </c>
      <c r="N89" s="19">
        <v>355</v>
      </c>
      <c r="O89" s="19">
        <v>386</v>
      </c>
      <c r="P89" s="19">
        <v>417</v>
      </c>
      <c r="Q89" s="19">
        <v>441</v>
      </c>
      <c r="R89" s="19">
        <v>470</v>
      </c>
      <c r="S89" s="19">
        <v>514</v>
      </c>
      <c r="T89" s="19">
        <v>541</v>
      </c>
      <c r="U89" s="19">
        <v>521</v>
      </c>
      <c r="V89" s="19">
        <v>515</v>
      </c>
      <c r="W89" s="19">
        <v>546</v>
      </c>
      <c r="X89" s="19">
        <v>573</v>
      </c>
      <c r="Y89" s="19">
        <v>561</v>
      </c>
      <c r="Z89" s="19">
        <v>571</v>
      </c>
      <c r="AA89" s="19">
        <v>601</v>
      </c>
      <c r="AB89" s="19">
        <v>531</v>
      </c>
      <c r="AC89" s="19">
        <v>597</v>
      </c>
      <c r="AD89" s="19">
        <v>642</v>
      </c>
      <c r="AE89" s="19">
        <v>625</v>
      </c>
      <c r="AF89" s="19">
        <v>720</v>
      </c>
      <c r="AG89" s="19">
        <v>759</v>
      </c>
      <c r="AH89" s="19">
        <v>812</v>
      </c>
      <c r="AI89" s="19">
        <v>909</v>
      </c>
      <c r="AJ89" s="19">
        <v>921</v>
      </c>
      <c r="AK89" s="19">
        <v>976</v>
      </c>
      <c r="AL89" s="19">
        <v>1141</v>
      </c>
      <c r="AM89" s="19">
        <v>1421</v>
      </c>
      <c r="AN89" s="19">
        <v>1485</v>
      </c>
      <c r="AO89" s="19">
        <v>1412</v>
      </c>
      <c r="AP89" s="32" t="s">
        <v>76</v>
      </c>
      <c r="AQ89" s="32" t="s">
        <v>76</v>
      </c>
    </row>
    <row r="90" spans="1:43" ht="12.75">
      <c r="A90" s="18" t="s">
        <v>0</v>
      </c>
      <c r="B90" s="18" t="s">
        <v>136</v>
      </c>
      <c r="C90" s="18" t="s">
        <v>0</v>
      </c>
      <c r="D90" s="18" t="s">
        <v>137</v>
      </c>
      <c r="E90" s="19">
        <v>299</v>
      </c>
      <c r="F90" s="19">
        <v>300</v>
      </c>
      <c r="G90" s="19">
        <v>349</v>
      </c>
      <c r="H90" s="19">
        <v>417</v>
      </c>
      <c r="I90" s="19">
        <v>465</v>
      </c>
      <c r="J90" s="19">
        <v>659</v>
      </c>
      <c r="K90" s="19">
        <v>545</v>
      </c>
      <c r="L90" s="19">
        <v>698</v>
      </c>
      <c r="M90" s="19">
        <v>744</v>
      </c>
      <c r="N90" s="19">
        <v>783</v>
      </c>
      <c r="O90" s="19">
        <v>827</v>
      </c>
      <c r="P90" s="19">
        <v>949</v>
      </c>
      <c r="Q90" s="19">
        <v>1024</v>
      </c>
      <c r="R90" s="19">
        <v>1099</v>
      </c>
      <c r="S90" s="19">
        <v>1166</v>
      </c>
      <c r="T90" s="19">
        <v>1096</v>
      </c>
      <c r="U90" s="19">
        <v>1105</v>
      </c>
      <c r="V90" s="19">
        <v>411</v>
      </c>
      <c r="W90" s="19">
        <v>235</v>
      </c>
      <c r="X90" s="19">
        <v>244</v>
      </c>
      <c r="Y90" s="19">
        <v>241</v>
      </c>
      <c r="Z90" s="19">
        <v>239</v>
      </c>
      <c r="AA90" s="19">
        <v>248</v>
      </c>
      <c r="AB90" s="19">
        <v>235</v>
      </c>
      <c r="AC90" s="19">
        <v>223</v>
      </c>
      <c r="AD90" s="19">
        <v>175</v>
      </c>
      <c r="AE90" s="19">
        <v>167</v>
      </c>
      <c r="AF90" s="19">
        <v>145</v>
      </c>
      <c r="AG90" s="19">
        <v>131</v>
      </c>
      <c r="AH90" s="19">
        <v>203</v>
      </c>
      <c r="AI90" s="19">
        <v>184</v>
      </c>
      <c r="AJ90" s="19">
        <v>214</v>
      </c>
      <c r="AK90" s="19">
        <v>234</v>
      </c>
      <c r="AL90" s="19">
        <v>160</v>
      </c>
      <c r="AM90" s="19">
        <v>139</v>
      </c>
      <c r="AN90" s="19">
        <v>140</v>
      </c>
      <c r="AO90" s="19">
        <v>163</v>
      </c>
      <c r="AP90" s="19">
        <v>43</v>
      </c>
      <c r="AQ90" s="19">
        <v>21</v>
      </c>
    </row>
    <row r="91" spans="1:43" ht="12.75">
      <c r="A91" s="18" t="s">
        <v>0</v>
      </c>
      <c r="B91" s="18" t="s">
        <v>124</v>
      </c>
      <c r="C91" s="18" t="s">
        <v>0</v>
      </c>
      <c r="D91" s="18" t="s">
        <v>125</v>
      </c>
      <c r="E91" s="19">
        <v>12</v>
      </c>
      <c r="F91" s="19">
        <v>13</v>
      </c>
      <c r="G91" s="19">
        <v>14</v>
      </c>
      <c r="H91" s="19">
        <v>16</v>
      </c>
      <c r="I91" s="19">
        <v>19</v>
      </c>
      <c r="J91" s="19">
        <v>22</v>
      </c>
      <c r="K91" s="19">
        <v>26</v>
      </c>
      <c r="L91" s="19">
        <v>30</v>
      </c>
      <c r="M91" s="19">
        <v>33</v>
      </c>
      <c r="N91" s="19">
        <v>37</v>
      </c>
      <c r="O91" s="19">
        <v>41</v>
      </c>
      <c r="P91" s="19">
        <v>46</v>
      </c>
      <c r="Q91" s="19">
        <v>51</v>
      </c>
      <c r="R91" s="19">
        <v>57</v>
      </c>
      <c r="S91" s="19">
        <v>59</v>
      </c>
      <c r="T91" s="19">
        <v>71</v>
      </c>
      <c r="U91" s="19">
        <v>71</v>
      </c>
      <c r="V91" s="19">
        <v>38</v>
      </c>
      <c r="W91" s="19">
        <v>23</v>
      </c>
      <c r="X91" s="19">
        <v>23</v>
      </c>
      <c r="Y91" s="19">
        <v>24</v>
      </c>
      <c r="Z91" s="19">
        <v>21</v>
      </c>
      <c r="AA91" s="19">
        <v>24</v>
      </c>
      <c r="AB91" s="19">
        <v>24</v>
      </c>
      <c r="AC91" s="19">
        <v>29</v>
      </c>
      <c r="AD91" s="19">
        <v>33</v>
      </c>
      <c r="AE91" s="19">
        <v>69</v>
      </c>
      <c r="AF91" s="19">
        <v>85</v>
      </c>
      <c r="AG91" s="19">
        <v>89</v>
      </c>
      <c r="AH91" s="19">
        <v>75</v>
      </c>
      <c r="AI91" s="19">
        <v>45</v>
      </c>
      <c r="AJ91" s="19">
        <v>45</v>
      </c>
      <c r="AK91" s="19">
        <v>68</v>
      </c>
      <c r="AL91" s="19">
        <v>67</v>
      </c>
      <c r="AM91" s="19">
        <v>85</v>
      </c>
      <c r="AN91" s="19">
        <v>104</v>
      </c>
      <c r="AO91" s="19">
        <v>104</v>
      </c>
      <c r="AP91" s="32" t="s">
        <v>76</v>
      </c>
      <c r="AQ91" s="19">
        <v>1</v>
      </c>
    </row>
    <row r="92" spans="1:43" ht="12.75">
      <c r="A92" s="18" t="s">
        <v>0</v>
      </c>
      <c r="B92" s="41" t="s">
        <v>0</v>
      </c>
      <c r="C92" s="18" t="s">
        <v>0</v>
      </c>
      <c r="D92" s="41" t="s">
        <v>0</v>
      </c>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row>
    <row r="93" spans="1:43" ht="12.75">
      <c r="A93" s="18" t="s">
        <v>138</v>
      </c>
      <c r="B93" s="41"/>
      <c r="C93" s="18" t="s">
        <v>139</v>
      </c>
      <c r="D93" s="41"/>
      <c r="E93" s="19">
        <v>788</v>
      </c>
      <c r="F93" s="19">
        <v>914</v>
      </c>
      <c r="G93" s="19">
        <v>1099</v>
      </c>
      <c r="H93" s="19">
        <v>1306</v>
      </c>
      <c r="I93" s="19">
        <v>1522</v>
      </c>
      <c r="J93" s="19">
        <v>1794</v>
      </c>
      <c r="K93" s="19">
        <v>2151</v>
      </c>
      <c r="L93" s="19">
        <v>2495</v>
      </c>
      <c r="M93" s="19">
        <v>3194</v>
      </c>
      <c r="N93" s="19">
        <v>3523</v>
      </c>
      <c r="O93" s="19">
        <v>3879</v>
      </c>
      <c r="P93" s="19">
        <v>3613</v>
      </c>
      <c r="Q93" s="19">
        <v>3668</v>
      </c>
      <c r="R93" s="19">
        <v>3694</v>
      </c>
      <c r="S93" s="19">
        <v>3693</v>
      </c>
      <c r="T93" s="19">
        <v>3702</v>
      </c>
      <c r="U93" s="19">
        <v>3731</v>
      </c>
      <c r="V93" s="19">
        <v>3986</v>
      </c>
      <c r="W93" s="19">
        <v>4056</v>
      </c>
      <c r="X93" s="19">
        <v>4134</v>
      </c>
      <c r="Y93" s="19">
        <v>4607</v>
      </c>
      <c r="Z93" s="19">
        <v>4970</v>
      </c>
      <c r="AA93" s="19">
        <v>5132</v>
      </c>
      <c r="AB93" s="19">
        <v>5276</v>
      </c>
      <c r="AC93" s="19">
        <v>5599</v>
      </c>
      <c r="AD93" s="19">
        <v>6816</v>
      </c>
      <c r="AE93" s="19">
        <v>7627</v>
      </c>
      <c r="AF93" s="19">
        <v>8114</v>
      </c>
      <c r="AG93" s="19">
        <v>8741</v>
      </c>
      <c r="AH93" s="19">
        <v>9001</v>
      </c>
      <c r="AI93" s="19">
        <v>9665</v>
      </c>
      <c r="AJ93" s="19">
        <v>9544</v>
      </c>
      <c r="AK93" s="19">
        <v>10118</v>
      </c>
      <c r="AL93" s="19">
        <v>10154</v>
      </c>
      <c r="AM93" s="19">
        <v>9716</v>
      </c>
      <c r="AN93" s="19">
        <v>10080</v>
      </c>
      <c r="AO93" s="19">
        <v>10706</v>
      </c>
      <c r="AP93" s="19">
        <v>9820</v>
      </c>
      <c r="AQ93" s="19">
        <v>10108</v>
      </c>
    </row>
    <row r="94" spans="1:43" ht="12.75">
      <c r="A94" s="18" t="s">
        <v>0</v>
      </c>
      <c r="B94" s="41" t="s">
        <v>140</v>
      </c>
      <c r="C94" s="18" t="s">
        <v>0</v>
      </c>
      <c r="D94" s="18" t="s">
        <v>141</v>
      </c>
      <c r="E94" s="19">
        <v>354</v>
      </c>
      <c r="F94" s="19">
        <v>427</v>
      </c>
      <c r="G94" s="19">
        <v>542</v>
      </c>
      <c r="H94" s="19">
        <v>638</v>
      </c>
      <c r="I94" s="19">
        <v>761</v>
      </c>
      <c r="J94" s="19">
        <v>924</v>
      </c>
      <c r="K94" s="19">
        <v>1048</v>
      </c>
      <c r="L94" s="19">
        <v>1351</v>
      </c>
      <c r="M94" s="19">
        <v>1790</v>
      </c>
      <c r="N94" s="19">
        <v>2033</v>
      </c>
      <c r="O94" s="19">
        <v>2142</v>
      </c>
      <c r="P94" s="19">
        <v>2185</v>
      </c>
      <c r="Q94" s="19">
        <v>2132</v>
      </c>
      <c r="R94" s="19">
        <v>2050</v>
      </c>
      <c r="S94" s="19">
        <v>1934</v>
      </c>
      <c r="T94" s="19">
        <v>1890</v>
      </c>
      <c r="U94" s="19">
        <v>1830</v>
      </c>
      <c r="V94" s="19">
        <v>1880</v>
      </c>
      <c r="W94" s="19">
        <v>1879</v>
      </c>
      <c r="X94" s="19">
        <v>1876</v>
      </c>
      <c r="Y94" s="19">
        <v>2097</v>
      </c>
      <c r="Z94" s="19">
        <v>2310</v>
      </c>
      <c r="AA94" s="19">
        <v>2342</v>
      </c>
      <c r="AB94" s="19">
        <v>2276</v>
      </c>
      <c r="AC94" s="19">
        <v>2307</v>
      </c>
      <c r="AD94" s="19">
        <v>3602</v>
      </c>
      <c r="AE94" s="19">
        <v>4001</v>
      </c>
      <c r="AF94" s="19">
        <v>4440</v>
      </c>
      <c r="AG94" s="19">
        <v>4900</v>
      </c>
      <c r="AH94" s="19">
        <v>5492</v>
      </c>
      <c r="AI94" s="19">
        <v>5941</v>
      </c>
      <c r="AJ94" s="19">
        <v>5970</v>
      </c>
      <c r="AK94" s="19">
        <v>6297</v>
      </c>
      <c r="AL94" s="19">
        <v>6388</v>
      </c>
      <c r="AM94" s="19">
        <v>6158</v>
      </c>
      <c r="AN94" s="19">
        <v>6405</v>
      </c>
      <c r="AO94" s="19">
        <v>6815</v>
      </c>
      <c r="AP94" s="19">
        <v>6812</v>
      </c>
      <c r="AQ94" s="19">
        <v>7214</v>
      </c>
    </row>
    <row r="95" spans="1:43" ht="12.75">
      <c r="A95" s="18" t="s">
        <v>0</v>
      </c>
      <c r="B95" s="41" t="s">
        <v>142</v>
      </c>
      <c r="C95" s="18" t="s">
        <v>0</v>
      </c>
      <c r="D95" s="18" t="s">
        <v>143</v>
      </c>
      <c r="E95" s="19">
        <v>80</v>
      </c>
      <c r="F95" s="19">
        <v>88</v>
      </c>
      <c r="G95" s="19">
        <v>116</v>
      </c>
      <c r="H95" s="19">
        <v>155</v>
      </c>
      <c r="I95" s="19">
        <v>183</v>
      </c>
      <c r="J95" s="19">
        <v>216</v>
      </c>
      <c r="K95" s="19">
        <v>258</v>
      </c>
      <c r="L95" s="19">
        <v>260</v>
      </c>
      <c r="M95" s="19">
        <v>279</v>
      </c>
      <c r="N95" s="19">
        <v>295</v>
      </c>
      <c r="O95" s="19">
        <v>324</v>
      </c>
      <c r="P95" s="19">
        <v>359</v>
      </c>
      <c r="Q95" s="19">
        <v>389</v>
      </c>
      <c r="R95" s="19">
        <v>374</v>
      </c>
      <c r="S95" s="19">
        <v>393</v>
      </c>
      <c r="T95" s="19">
        <v>382</v>
      </c>
      <c r="U95" s="19">
        <v>408</v>
      </c>
      <c r="V95" s="19">
        <v>457</v>
      </c>
      <c r="W95" s="19">
        <v>472</v>
      </c>
      <c r="X95" s="19">
        <v>472</v>
      </c>
      <c r="Y95" s="19">
        <v>474</v>
      </c>
      <c r="Z95" s="19">
        <v>512</v>
      </c>
      <c r="AA95" s="19">
        <v>555</v>
      </c>
      <c r="AB95" s="19">
        <v>596</v>
      </c>
      <c r="AC95" s="19">
        <v>600</v>
      </c>
      <c r="AD95" s="19">
        <v>608</v>
      </c>
      <c r="AE95" s="19">
        <v>625</v>
      </c>
      <c r="AF95" s="19">
        <v>631</v>
      </c>
      <c r="AG95" s="19">
        <v>647</v>
      </c>
      <c r="AH95" s="19">
        <v>648</v>
      </c>
      <c r="AI95" s="19">
        <v>762</v>
      </c>
      <c r="AJ95" s="19">
        <v>690</v>
      </c>
      <c r="AK95" s="19">
        <v>760</v>
      </c>
      <c r="AL95" s="19">
        <v>780</v>
      </c>
      <c r="AM95" s="19">
        <v>753</v>
      </c>
      <c r="AN95" s="19">
        <v>839</v>
      </c>
      <c r="AO95" s="19">
        <v>882</v>
      </c>
      <c r="AP95" s="19">
        <v>40</v>
      </c>
      <c r="AQ95" s="19">
        <v>42</v>
      </c>
    </row>
    <row r="96" spans="1:43" ht="12.75">
      <c r="A96" s="18" t="s">
        <v>0</v>
      </c>
      <c r="B96" s="41" t="s">
        <v>144</v>
      </c>
      <c r="C96" s="18" t="s">
        <v>0</v>
      </c>
      <c r="D96" s="18" t="s">
        <v>145</v>
      </c>
      <c r="E96" s="19">
        <v>54</v>
      </c>
      <c r="F96" s="19">
        <v>65</v>
      </c>
      <c r="G96" s="19">
        <v>70</v>
      </c>
      <c r="H96" s="19">
        <v>89</v>
      </c>
      <c r="I96" s="19">
        <v>105</v>
      </c>
      <c r="J96" s="19">
        <v>113</v>
      </c>
      <c r="K96" s="19">
        <v>165</v>
      </c>
      <c r="L96" s="19">
        <v>179</v>
      </c>
      <c r="M96" s="19">
        <v>218</v>
      </c>
      <c r="N96" s="19">
        <v>236</v>
      </c>
      <c r="O96" s="19">
        <v>259</v>
      </c>
      <c r="P96" s="19">
        <v>286</v>
      </c>
      <c r="Q96" s="19">
        <v>291</v>
      </c>
      <c r="R96" s="19">
        <v>309</v>
      </c>
      <c r="S96" s="19">
        <v>327</v>
      </c>
      <c r="T96" s="19">
        <v>331</v>
      </c>
      <c r="U96" s="19">
        <v>313</v>
      </c>
      <c r="V96" s="19">
        <v>354</v>
      </c>
      <c r="W96" s="19">
        <v>386</v>
      </c>
      <c r="X96" s="19">
        <v>437</v>
      </c>
      <c r="Y96" s="19">
        <v>631</v>
      </c>
      <c r="Z96" s="19">
        <v>712</v>
      </c>
      <c r="AA96" s="19">
        <v>759</v>
      </c>
      <c r="AB96" s="19">
        <v>825</v>
      </c>
      <c r="AC96" s="19">
        <v>929</v>
      </c>
      <c r="AD96" s="19">
        <v>922</v>
      </c>
      <c r="AE96" s="19">
        <v>1035</v>
      </c>
      <c r="AF96" s="19">
        <v>1040</v>
      </c>
      <c r="AG96" s="19">
        <v>1070</v>
      </c>
      <c r="AH96" s="19">
        <v>1091</v>
      </c>
      <c r="AI96" s="19">
        <v>1092</v>
      </c>
      <c r="AJ96" s="19">
        <v>1165</v>
      </c>
      <c r="AK96" s="19">
        <v>1263</v>
      </c>
      <c r="AL96" s="19">
        <v>1234</v>
      </c>
      <c r="AM96" s="19">
        <v>1132</v>
      </c>
      <c r="AN96" s="19">
        <v>1126</v>
      </c>
      <c r="AO96" s="19">
        <v>1099</v>
      </c>
      <c r="AP96" s="19">
        <v>1228</v>
      </c>
      <c r="AQ96" s="19">
        <v>1181</v>
      </c>
    </row>
    <row r="97" spans="1:43" ht="12.75">
      <c r="A97" s="18" t="s">
        <v>0</v>
      </c>
      <c r="B97" s="41" t="s">
        <v>146</v>
      </c>
      <c r="C97" s="18" t="s">
        <v>0</v>
      </c>
      <c r="D97" s="41" t="s">
        <v>147</v>
      </c>
      <c r="E97" s="19">
        <v>96</v>
      </c>
      <c r="F97" s="19">
        <v>110</v>
      </c>
      <c r="G97" s="19">
        <v>127</v>
      </c>
      <c r="H97" s="19">
        <v>152</v>
      </c>
      <c r="I97" s="19">
        <v>178</v>
      </c>
      <c r="J97" s="19">
        <v>223</v>
      </c>
      <c r="K97" s="19">
        <v>272</v>
      </c>
      <c r="L97" s="19">
        <v>313</v>
      </c>
      <c r="M97" s="19">
        <v>342</v>
      </c>
      <c r="N97" s="19">
        <v>367</v>
      </c>
      <c r="O97" s="19">
        <v>394</v>
      </c>
      <c r="P97" s="19">
        <v>419</v>
      </c>
      <c r="Q97" s="19">
        <v>450</v>
      </c>
      <c r="R97" s="19">
        <v>490</v>
      </c>
      <c r="S97" s="19">
        <v>514</v>
      </c>
      <c r="T97" s="19">
        <v>517</v>
      </c>
      <c r="U97" s="19">
        <v>517</v>
      </c>
      <c r="V97" s="19">
        <v>540</v>
      </c>
      <c r="W97" s="19">
        <v>557</v>
      </c>
      <c r="X97" s="19">
        <v>570</v>
      </c>
      <c r="Y97" s="19">
        <v>573</v>
      </c>
      <c r="Z97" s="19">
        <v>573</v>
      </c>
      <c r="AA97" s="19">
        <v>625</v>
      </c>
      <c r="AB97" s="19">
        <v>645</v>
      </c>
      <c r="AC97" s="19">
        <v>653</v>
      </c>
      <c r="AD97" s="19">
        <v>639</v>
      </c>
      <c r="AE97" s="19">
        <v>694</v>
      </c>
      <c r="AF97" s="19">
        <v>712</v>
      </c>
      <c r="AG97" s="19">
        <v>721</v>
      </c>
      <c r="AH97" s="19">
        <v>734</v>
      </c>
      <c r="AI97" s="19">
        <v>692</v>
      </c>
      <c r="AJ97" s="19">
        <v>695</v>
      </c>
      <c r="AK97" s="19">
        <v>729</v>
      </c>
      <c r="AL97" s="19">
        <v>805</v>
      </c>
      <c r="AM97" s="19">
        <v>805</v>
      </c>
      <c r="AN97" s="19">
        <v>845</v>
      </c>
      <c r="AO97" s="19">
        <v>824</v>
      </c>
      <c r="AP97" s="19">
        <v>824</v>
      </c>
      <c r="AQ97" s="19">
        <v>824</v>
      </c>
    </row>
    <row r="98" spans="1:43" ht="12.75">
      <c r="A98" s="18" t="s">
        <v>0</v>
      </c>
      <c r="B98" s="41" t="s">
        <v>49</v>
      </c>
      <c r="C98" s="18" t="s">
        <v>0</v>
      </c>
      <c r="D98" s="18" t="s">
        <v>50</v>
      </c>
      <c r="E98" s="19">
        <v>204</v>
      </c>
      <c r="F98" s="19">
        <v>224</v>
      </c>
      <c r="G98" s="19">
        <v>244</v>
      </c>
      <c r="H98" s="19">
        <v>272</v>
      </c>
      <c r="I98" s="19">
        <v>295</v>
      </c>
      <c r="J98" s="19">
        <v>318</v>
      </c>
      <c r="K98" s="19">
        <v>408</v>
      </c>
      <c r="L98" s="19">
        <v>392</v>
      </c>
      <c r="M98" s="19">
        <v>565</v>
      </c>
      <c r="N98" s="19">
        <v>592</v>
      </c>
      <c r="O98" s="19">
        <v>760</v>
      </c>
      <c r="P98" s="19">
        <v>364</v>
      </c>
      <c r="Q98" s="19">
        <v>406</v>
      </c>
      <c r="R98" s="19">
        <v>471</v>
      </c>
      <c r="S98" s="19">
        <v>525</v>
      </c>
      <c r="T98" s="19">
        <v>582</v>
      </c>
      <c r="U98" s="19">
        <v>663</v>
      </c>
      <c r="V98" s="19">
        <v>755</v>
      </c>
      <c r="W98" s="19">
        <v>762</v>
      </c>
      <c r="X98" s="19">
        <v>779</v>
      </c>
      <c r="Y98" s="19">
        <v>832</v>
      </c>
      <c r="Z98" s="19">
        <v>863</v>
      </c>
      <c r="AA98" s="19">
        <v>851</v>
      </c>
      <c r="AB98" s="19">
        <v>934</v>
      </c>
      <c r="AC98" s="19">
        <v>1110</v>
      </c>
      <c r="AD98" s="19">
        <v>1045</v>
      </c>
      <c r="AE98" s="19">
        <v>1272</v>
      </c>
      <c r="AF98" s="19">
        <v>1291</v>
      </c>
      <c r="AG98" s="19">
        <v>1403</v>
      </c>
      <c r="AH98" s="19">
        <v>1036</v>
      </c>
      <c r="AI98" s="19">
        <v>1178</v>
      </c>
      <c r="AJ98" s="19">
        <v>1024</v>
      </c>
      <c r="AK98" s="19">
        <v>1069</v>
      </c>
      <c r="AL98" s="19">
        <v>947</v>
      </c>
      <c r="AM98" s="19">
        <v>868</v>
      </c>
      <c r="AN98" s="19">
        <v>865</v>
      </c>
      <c r="AO98" s="19">
        <v>1086</v>
      </c>
      <c r="AP98" s="19">
        <v>916</v>
      </c>
      <c r="AQ98" s="19">
        <v>847</v>
      </c>
    </row>
    <row r="99" spans="1:43" ht="12.75">
      <c r="A99" s="18"/>
      <c r="B99" s="41"/>
      <c r="C99" s="18"/>
      <c r="D99" s="18"/>
      <c r="E99" s="19"/>
      <c r="F99" s="19"/>
      <c r="G99" s="19"/>
      <c r="H99" s="19"/>
      <c r="I99" s="19"/>
      <c r="J99" s="19"/>
      <c r="K99" s="19"/>
      <c r="L99" s="19"/>
      <c r="M99" s="19"/>
      <c r="N99" s="19"/>
      <c r="O99" s="19"/>
      <c r="P99" s="19">
        <f>SUM(P63:P98)</f>
        <v>108747</v>
      </c>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row>
    <row r="100" spans="1:43" ht="12.75">
      <c r="A100" s="18" t="s">
        <v>148</v>
      </c>
      <c r="B100" s="41"/>
      <c r="C100" s="18" t="s">
        <v>149</v>
      </c>
      <c r="D100" s="18"/>
      <c r="E100" s="32" t="s">
        <v>75</v>
      </c>
      <c r="F100" s="32" t="s">
        <v>75</v>
      </c>
      <c r="G100" s="32" t="s">
        <v>75</v>
      </c>
      <c r="H100" s="32" t="s">
        <v>75</v>
      </c>
      <c r="I100" s="32" t="s">
        <v>75</v>
      </c>
      <c r="J100" s="32" t="s">
        <v>75</v>
      </c>
      <c r="K100" s="32" t="s">
        <v>75</v>
      </c>
      <c r="L100" s="32" t="s">
        <v>75</v>
      </c>
      <c r="M100" s="32" t="s">
        <v>75</v>
      </c>
      <c r="N100" s="32" t="s">
        <v>75</v>
      </c>
      <c r="O100" s="32" t="s">
        <v>75</v>
      </c>
      <c r="P100" s="19">
        <v>108</v>
      </c>
      <c r="Q100" s="19">
        <v>113</v>
      </c>
      <c r="R100" s="19">
        <v>128</v>
      </c>
      <c r="S100" s="19">
        <v>137</v>
      </c>
      <c r="T100" s="19">
        <v>137</v>
      </c>
      <c r="U100" s="19">
        <v>139</v>
      </c>
      <c r="V100" s="19">
        <v>150</v>
      </c>
      <c r="W100" s="19">
        <v>159</v>
      </c>
      <c r="X100" s="19">
        <v>166</v>
      </c>
      <c r="Y100" s="19">
        <v>167</v>
      </c>
      <c r="Z100" s="19">
        <v>189</v>
      </c>
      <c r="AA100" s="19">
        <v>201</v>
      </c>
      <c r="AB100" s="19">
        <v>216</v>
      </c>
      <c r="AC100" s="19">
        <v>229</v>
      </c>
      <c r="AD100" s="19">
        <v>240</v>
      </c>
      <c r="AE100" s="19">
        <v>247</v>
      </c>
      <c r="AF100" s="19">
        <v>262</v>
      </c>
      <c r="AG100" s="19">
        <v>281</v>
      </c>
      <c r="AH100" s="19">
        <v>281</v>
      </c>
      <c r="AI100" s="19">
        <v>297</v>
      </c>
      <c r="AJ100" s="19">
        <v>309</v>
      </c>
      <c r="AK100" s="19">
        <v>330</v>
      </c>
      <c r="AL100" s="19">
        <v>323</v>
      </c>
      <c r="AM100" s="19">
        <v>299</v>
      </c>
      <c r="AN100" s="19">
        <v>278</v>
      </c>
      <c r="AO100" s="19">
        <v>272</v>
      </c>
      <c r="AP100" s="19">
        <v>276</v>
      </c>
      <c r="AQ100" s="19">
        <v>281</v>
      </c>
    </row>
    <row r="101" spans="1:43" ht="12.75">
      <c r="A101" s="18" t="s">
        <v>0</v>
      </c>
      <c r="B101" s="41" t="s">
        <v>0</v>
      </c>
      <c r="C101" s="18" t="s">
        <v>0</v>
      </c>
      <c r="D101" s="41" t="s">
        <v>0</v>
      </c>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row>
    <row r="102" spans="1:43" ht="12.75">
      <c r="A102" s="11" t="s">
        <v>84</v>
      </c>
      <c r="B102" s="42"/>
      <c r="C102" s="11" t="s">
        <v>85</v>
      </c>
      <c r="D102" s="42"/>
      <c r="E102" s="32" t="s">
        <v>75</v>
      </c>
      <c r="F102" s="32" t="s">
        <v>75</v>
      </c>
      <c r="G102" s="32" t="s">
        <v>75</v>
      </c>
      <c r="H102" s="32" t="s">
        <v>75</v>
      </c>
      <c r="I102" s="32" t="s">
        <v>75</v>
      </c>
      <c r="J102" s="32" t="s">
        <v>75</v>
      </c>
      <c r="K102" s="32" t="s">
        <v>75</v>
      </c>
      <c r="L102" s="32" t="s">
        <v>75</v>
      </c>
      <c r="M102" s="32" t="s">
        <v>75</v>
      </c>
      <c r="N102" s="32" t="s">
        <v>75</v>
      </c>
      <c r="O102" s="32" t="s">
        <v>75</v>
      </c>
      <c r="P102" s="19">
        <v>45607</v>
      </c>
      <c r="Q102" s="19">
        <v>49004</v>
      </c>
      <c r="R102" s="19">
        <v>53102</v>
      </c>
      <c r="S102" s="19">
        <v>59311</v>
      </c>
      <c r="T102" s="19">
        <v>59694</v>
      </c>
      <c r="U102" s="19">
        <v>61564</v>
      </c>
      <c r="V102" s="19">
        <v>61819</v>
      </c>
      <c r="W102" s="19">
        <v>63976</v>
      </c>
      <c r="X102" s="19">
        <v>66289</v>
      </c>
      <c r="Y102" s="19">
        <v>65533</v>
      </c>
      <c r="Z102" s="19">
        <v>65416</v>
      </c>
      <c r="AA102" s="19">
        <v>71206</v>
      </c>
      <c r="AB102" s="19">
        <v>75905</v>
      </c>
      <c r="AC102" s="19">
        <v>78609</v>
      </c>
      <c r="AD102" s="19">
        <v>85562</v>
      </c>
      <c r="AE102" s="19">
        <v>86602</v>
      </c>
      <c r="AF102" s="19">
        <v>88577</v>
      </c>
      <c r="AG102" s="19">
        <v>93837</v>
      </c>
      <c r="AH102" s="19">
        <v>99211</v>
      </c>
      <c r="AI102" s="19">
        <v>106915</v>
      </c>
      <c r="AJ102" s="19">
        <v>112412</v>
      </c>
      <c r="AK102" s="19">
        <v>111758</v>
      </c>
      <c r="AL102" s="19">
        <v>115635</v>
      </c>
      <c r="AM102" s="19">
        <v>123006</v>
      </c>
      <c r="AN102" s="19">
        <v>127944</v>
      </c>
      <c r="AO102" s="19">
        <v>129036</v>
      </c>
      <c r="AP102" s="19">
        <v>139735</v>
      </c>
      <c r="AQ102" s="19">
        <v>144901</v>
      </c>
    </row>
    <row r="103" spans="1:43" ht="12.75">
      <c r="A103" s="11" t="s">
        <v>0</v>
      </c>
      <c r="B103" s="42"/>
      <c r="C103" s="11" t="s">
        <v>0</v>
      </c>
      <c r="D103" s="42"/>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row>
    <row r="104" spans="1:43" ht="12.75">
      <c r="A104" s="24" t="s">
        <v>65</v>
      </c>
      <c r="B104" s="43"/>
      <c r="C104" s="24" t="s">
        <v>66</v>
      </c>
      <c r="D104" s="43"/>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row>
    <row r="105" spans="1:43" ht="12.75">
      <c r="A105" s="44" t="s">
        <v>215</v>
      </c>
      <c r="B105" s="17"/>
      <c r="C105" s="44" t="s">
        <v>216</v>
      </c>
      <c r="D105" s="17"/>
      <c r="E105" s="32" t="s">
        <v>75</v>
      </c>
      <c r="F105" s="32" t="s">
        <v>75</v>
      </c>
      <c r="G105" s="32" t="s">
        <v>75</v>
      </c>
      <c r="H105" s="32" t="s">
        <v>75</v>
      </c>
      <c r="I105" s="32" t="s">
        <v>75</v>
      </c>
      <c r="J105" s="32" t="s">
        <v>75</v>
      </c>
      <c r="K105" s="32" t="s">
        <v>75</v>
      </c>
      <c r="L105" s="32" t="s">
        <v>75</v>
      </c>
      <c r="M105" s="32" t="s">
        <v>75</v>
      </c>
      <c r="N105" s="32" t="s">
        <v>75</v>
      </c>
      <c r="O105" s="32" t="s">
        <v>75</v>
      </c>
      <c r="P105" s="19">
        <v>757</v>
      </c>
      <c r="Q105" s="19">
        <v>735</v>
      </c>
      <c r="R105" s="19">
        <v>764</v>
      </c>
      <c r="S105" s="19">
        <v>850</v>
      </c>
      <c r="T105" s="19">
        <v>897</v>
      </c>
      <c r="U105" s="19">
        <v>929</v>
      </c>
      <c r="V105" s="19">
        <v>1102</v>
      </c>
      <c r="W105" s="19">
        <v>1048</v>
      </c>
      <c r="X105" s="19">
        <v>1082</v>
      </c>
      <c r="Y105" s="19">
        <v>1449</v>
      </c>
      <c r="Z105" s="19">
        <v>1533</v>
      </c>
      <c r="AA105" s="19">
        <v>1629</v>
      </c>
      <c r="AB105" s="19">
        <v>1657</v>
      </c>
      <c r="AC105" s="19">
        <v>1850</v>
      </c>
      <c r="AD105" s="19">
        <v>2995</v>
      </c>
      <c r="AE105" s="19">
        <v>3679</v>
      </c>
      <c r="AF105" s="19">
        <v>3828</v>
      </c>
      <c r="AG105" s="19">
        <v>4266</v>
      </c>
      <c r="AH105" s="19">
        <v>4325</v>
      </c>
      <c r="AI105" s="19">
        <v>4754</v>
      </c>
      <c r="AJ105" s="19">
        <v>4615</v>
      </c>
      <c r="AK105" s="19">
        <v>4772</v>
      </c>
      <c r="AL105" s="19">
        <v>4761</v>
      </c>
      <c r="AM105" s="19">
        <v>4479</v>
      </c>
      <c r="AN105" s="19">
        <v>4499</v>
      </c>
      <c r="AO105" s="19">
        <v>4936</v>
      </c>
      <c r="AP105" s="19">
        <v>4626</v>
      </c>
      <c r="AQ105" s="19">
        <v>4970</v>
      </c>
    </row>
    <row r="106" spans="1:43" ht="12.75">
      <c r="A106" s="44" t="s">
        <v>79</v>
      </c>
      <c r="B106" s="17"/>
      <c r="C106" s="44" t="s">
        <v>150</v>
      </c>
      <c r="D106" s="17"/>
      <c r="E106" s="32" t="s">
        <v>75</v>
      </c>
      <c r="F106" s="32" t="s">
        <v>75</v>
      </c>
      <c r="G106" s="32" t="s">
        <v>75</v>
      </c>
      <c r="H106" s="32" t="s">
        <v>75</v>
      </c>
      <c r="I106" s="32" t="s">
        <v>75</v>
      </c>
      <c r="J106" s="32" t="s">
        <v>75</v>
      </c>
      <c r="K106" s="32" t="s">
        <v>75</v>
      </c>
      <c r="L106" s="32" t="s">
        <v>75</v>
      </c>
      <c r="M106" s="32" t="s">
        <v>75</v>
      </c>
      <c r="N106" s="32" t="s">
        <v>75</v>
      </c>
      <c r="O106" s="32" t="s">
        <v>75</v>
      </c>
      <c r="P106" s="19">
        <v>15930</v>
      </c>
      <c r="Q106" s="19">
        <v>17133</v>
      </c>
      <c r="R106" s="19">
        <v>18490</v>
      </c>
      <c r="S106" s="19">
        <v>20062</v>
      </c>
      <c r="T106" s="19">
        <v>20688</v>
      </c>
      <c r="U106" s="19">
        <v>20890</v>
      </c>
      <c r="V106" s="19">
        <v>20867</v>
      </c>
      <c r="W106" s="19">
        <v>21101</v>
      </c>
      <c r="X106" s="19">
        <v>22059</v>
      </c>
      <c r="Y106" s="19">
        <v>22180</v>
      </c>
      <c r="Z106" s="19">
        <v>23492</v>
      </c>
      <c r="AA106" s="19">
        <v>25050</v>
      </c>
      <c r="AB106" s="19">
        <v>26504</v>
      </c>
      <c r="AC106" s="19">
        <v>27915</v>
      </c>
      <c r="AD106" s="19">
        <v>28824</v>
      </c>
      <c r="AE106" s="19">
        <v>30488</v>
      </c>
      <c r="AF106" s="19">
        <v>31676</v>
      </c>
      <c r="AG106" s="19">
        <v>33342</v>
      </c>
      <c r="AH106" s="19">
        <v>35854</v>
      </c>
      <c r="AI106" s="19">
        <v>37199</v>
      </c>
      <c r="AJ106" s="19">
        <v>38305</v>
      </c>
      <c r="AK106" s="19">
        <v>40269</v>
      </c>
      <c r="AL106" s="19">
        <v>43719</v>
      </c>
      <c r="AM106" s="19">
        <v>47433</v>
      </c>
      <c r="AN106" s="19">
        <v>49516</v>
      </c>
      <c r="AO106" s="19">
        <v>51857</v>
      </c>
      <c r="AP106" s="19">
        <v>53974</v>
      </c>
      <c r="AQ106" s="19">
        <v>58062</v>
      </c>
    </row>
    <row r="107" spans="1:43" ht="12.75">
      <c r="A107" s="44" t="s">
        <v>67</v>
      </c>
      <c r="B107" s="42"/>
      <c r="C107" s="44" t="s">
        <v>68</v>
      </c>
      <c r="D107" s="42"/>
      <c r="E107" s="19">
        <v>6796</v>
      </c>
      <c r="F107" s="19">
        <v>7934</v>
      </c>
      <c r="G107" s="19">
        <v>9440</v>
      </c>
      <c r="H107" s="19">
        <v>10812</v>
      </c>
      <c r="I107" s="19">
        <v>13412</v>
      </c>
      <c r="J107" s="19">
        <v>16110</v>
      </c>
      <c r="K107" s="19">
        <v>18390</v>
      </c>
      <c r="L107" s="19">
        <v>20572</v>
      </c>
      <c r="M107" s="19">
        <v>22410</v>
      </c>
      <c r="N107" s="19">
        <v>24621</v>
      </c>
      <c r="O107" s="19">
        <v>27096</v>
      </c>
      <c r="P107" s="19">
        <v>28795</v>
      </c>
      <c r="Q107" s="19">
        <v>31003</v>
      </c>
      <c r="R107" s="19">
        <v>33698</v>
      </c>
      <c r="S107" s="19">
        <v>38238</v>
      </c>
      <c r="T107" s="19">
        <v>37947</v>
      </c>
      <c r="U107" s="19">
        <v>39578</v>
      </c>
      <c r="V107" s="19">
        <v>39671</v>
      </c>
      <c r="W107" s="19">
        <v>41637</v>
      </c>
      <c r="X107" s="19">
        <v>42950</v>
      </c>
      <c r="Y107" s="19">
        <v>41703</v>
      </c>
      <c r="Z107" s="19">
        <v>40166</v>
      </c>
      <c r="AA107" s="19">
        <v>44288</v>
      </c>
      <c r="AB107" s="19">
        <v>47489</v>
      </c>
      <c r="AC107" s="19">
        <v>48571</v>
      </c>
      <c r="AD107" s="19">
        <v>53439</v>
      </c>
      <c r="AE107" s="19">
        <v>52118</v>
      </c>
      <c r="AF107" s="19">
        <v>52530</v>
      </c>
      <c r="AG107" s="19">
        <v>55581</v>
      </c>
      <c r="AH107" s="19">
        <v>58351</v>
      </c>
      <c r="AI107" s="19">
        <v>64225</v>
      </c>
      <c r="AJ107" s="19">
        <v>68741</v>
      </c>
      <c r="AK107" s="19">
        <v>65936</v>
      </c>
      <c r="AL107" s="19">
        <v>66349</v>
      </c>
      <c r="AM107" s="19">
        <v>70347</v>
      </c>
      <c r="AN107" s="19">
        <v>73205</v>
      </c>
      <c r="AO107" s="19">
        <v>71486</v>
      </c>
      <c r="AP107" s="19">
        <v>80408</v>
      </c>
      <c r="AQ107" s="19">
        <v>81107</v>
      </c>
    </row>
    <row r="108" spans="1:43" ht="12.75">
      <c r="A108" s="44" t="s">
        <v>151</v>
      </c>
      <c r="B108" s="17"/>
      <c r="C108" s="44" t="s">
        <v>152</v>
      </c>
      <c r="D108" s="42"/>
      <c r="E108" s="32" t="s">
        <v>75</v>
      </c>
      <c r="F108" s="32" t="s">
        <v>75</v>
      </c>
      <c r="G108" s="32" t="s">
        <v>75</v>
      </c>
      <c r="H108" s="32" t="s">
        <v>75</v>
      </c>
      <c r="I108" s="32" t="s">
        <v>75</v>
      </c>
      <c r="J108" s="32" t="s">
        <v>75</v>
      </c>
      <c r="K108" s="32" t="s">
        <v>75</v>
      </c>
      <c r="L108" s="32" t="s">
        <v>75</v>
      </c>
      <c r="M108" s="32" t="s">
        <v>75</v>
      </c>
      <c r="N108" s="32" t="s">
        <v>75</v>
      </c>
      <c r="O108" s="32" t="s">
        <v>75</v>
      </c>
      <c r="P108" s="19">
        <v>17</v>
      </c>
      <c r="Q108" s="19">
        <v>20</v>
      </c>
      <c r="R108" s="19">
        <v>22</v>
      </c>
      <c r="S108" s="19">
        <v>24</v>
      </c>
      <c r="T108" s="19">
        <v>25</v>
      </c>
      <c r="U108" s="19">
        <v>28</v>
      </c>
      <c r="V108" s="19">
        <v>29</v>
      </c>
      <c r="W108" s="19">
        <v>31</v>
      </c>
      <c r="X108" s="19">
        <v>32</v>
      </c>
      <c r="Y108" s="19">
        <v>34</v>
      </c>
      <c r="Z108" s="19">
        <v>36</v>
      </c>
      <c r="AA108" s="19">
        <v>38</v>
      </c>
      <c r="AB108" s="19">
        <v>39</v>
      </c>
      <c r="AC108" s="19">
        <v>44</v>
      </c>
      <c r="AD108" s="19">
        <v>64</v>
      </c>
      <c r="AE108" s="19">
        <v>70</v>
      </c>
      <c r="AF108" s="19">
        <v>281</v>
      </c>
      <c r="AG108" s="19">
        <v>367</v>
      </c>
      <c r="AH108" s="19">
        <v>400</v>
      </c>
      <c r="AI108" s="19">
        <v>440</v>
      </c>
      <c r="AJ108" s="19">
        <v>442</v>
      </c>
      <c r="AK108" s="19">
        <v>451</v>
      </c>
      <c r="AL108" s="19">
        <v>483</v>
      </c>
      <c r="AM108" s="19">
        <v>448</v>
      </c>
      <c r="AN108" s="19">
        <v>446</v>
      </c>
      <c r="AO108" s="19">
        <v>485</v>
      </c>
      <c r="AP108" s="19">
        <v>451</v>
      </c>
      <c r="AQ108" s="19">
        <v>481</v>
      </c>
    </row>
    <row r="109" spans="1:43" ht="12.75">
      <c r="A109" s="18" t="s">
        <v>63</v>
      </c>
      <c r="B109" s="41"/>
      <c r="C109" s="18" t="s">
        <v>153</v>
      </c>
      <c r="D109" s="41"/>
      <c r="E109" s="32" t="s">
        <v>75</v>
      </c>
      <c r="F109" s="32" t="s">
        <v>75</v>
      </c>
      <c r="G109" s="32" t="s">
        <v>75</v>
      </c>
      <c r="H109" s="32" t="s">
        <v>75</v>
      </c>
      <c r="I109" s="32" t="s">
        <v>75</v>
      </c>
      <c r="J109" s="32" t="s">
        <v>75</v>
      </c>
      <c r="K109" s="32" t="s">
        <v>75</v>
      </c>
      <c r="L109" s="32" t="s">
        <v>75</v>
      </c>
      <c r="M109" s="32" t="s">
        <v>75</v>
      </c>
      <c r="N109" s="32" t="s">
        <v>75</v>
      </c>
      <c r="O109" s="32" t="s">
        <v>75</v>
      </c>
      <c r="P109" s="19">
        <v>108</v>
      </c>
      <c r="Q109" s="19">
        <v>113</v>
      </c>
      <c r="R109" s="19">
        <v>128</v>
      </c>
      <c r="S109" s="19">
        <v>137</v>
      </c>
      <c r="T109" s="19">
        <v>137</v>
      </c>
      <c r="U109" s="19">
        <v>139</v>
      </c>
      <c r="V109" s="19">
        <v>150</v>
      </c>
      <c r="W109" s="19">
        <v>159</v>
      </c>
      <c r="X109" s="19">
        <v>166</v>
      </c>
      <c r="Y109" s="19">
        <v>167</v>
      </c>
      <c r="Z109" s="19">
        <v>189</v>
      </c>
      <c r="AA109" s="19">
        <v>201</v>
      </c>
      <c r="AB109" s="19">
        <v>216</v>
      </c>
      <c r="AC109" s="19">
        <v>229</v>
      </c>
      <c r="AD109" s="19">
        <v>240</v>
      </c>
      <c r="AE109" s="19">
        <v>247</v>
      </c>
      <c r="AF109" s="19">
        <v>262</v>
      </c>
      <c r="AG109" s="19">
        <v>281</v>
      </c>
      <c r="AH109" s="19">
        <v>281</v>
      </c>
      <c r="AI109" s="19">
        <v>297</v>
      </c>
      <c r="AJ109" s="19">
        <v>309</v>
      </c>
      <c r="AK109" s="19">
        <v>330</v>
      </c>
      <c r="AL109" s="19">
        <v>323</v>
      </c>
      <c r="AM109" s="19">
        <v>299</v>
      </c>
      <c r="AN109" s="19">
        <v>278</v>
      </c>
      <c r="AO109" s="19">
        <v>272</v>
      </c>
      <c r="AP109" s="19">
        <v>276</v>
      </c>
      <c r="AQ109" s="19">
        <v>281</v>
      </c>
    </row>
    <row r="110" spans="1:43" ht="12.75">
      <c r="A110" s="11" t="s">
        <v>0</v>
      </c>
      <c r="B110" s="42"/>
      <c r="C110" s="11" t="s">
        <v>0</v>
      </c>
      <c r="D110" s="42"/>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row>
    <row r="111" spans="1:43" ht="12.75">
      <c r="A111" s="18" t="s">
        <v>59</v>
      </c>
      <c r="B111" s="41"/>
      <c r="C111" s="18" t="s">
        <v>60</v>
      </c>
      <c r="D111" s="41"/>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row>
    <row r="112" spans="1:43" ht="12.75">
      <c r="A112" s="18" t="s">
        <v>80</v>
      </c>
      <c r="B112" s="41"/>
      <c r="C112" s="18" t="s">
        <v>81</v>
      </c>
      <c r="D112" s="41"/>
      <c r="E112" s="32" t="s">
        <v>75</v>
      </c>
      <c r="F112" s="32" t="s">
        <v>75</v>
      </c>
      <c r="G112" s="32" t="s">
        <v>75</v>
      </c>
      <c r="H112" s="32" t="s">
        <v>75</v>
      </c>
      <c r="I112" s="32" t="s">
        <v>75</v>
      </c>
      <c r="J112" s="32" t="s">
        <v>75</v>
      </c>
      <c r="K112" s="32" t="s">
        <v>75</v>
      </c>
      <c r="L112" s="32" t="s">
        <v>75</v>
      </c>
      <c r="M112" s="32" t="s">
        <v>75</v>
      </c>
      <c r="N112" s="32" t="s">
        <v>75</v>
      </c>
      <c r="O112" s="32" t="s">
        <v>75</v>
      </c>
      <c r="P112" s="19">
        <v>45346</v>
      </c>
      <c r="Q112" s="19">
        <v>48706</v>
      </c>
      <c r="R112" s="19">
        <v>52758</v>
      </c>
      <c r="S112" s="19">
        <v>58932</v>
      </c>
      <c r="T112" s="19">
        <v>59320</v>
      </c>
      <c r="U112" s="19">
        <v>61160</v>
      </c>
      <c r="V112" s="19">
        <v>61435</v>
      </c>
      <c r="W112" s="19">
        <v>63624</v>
      </c>
      <c r="X112" s="19">
        <v>65894</v>
      </c>
      <c r="Y112" s="19">
        <v>65147</v>
      </c>
      <c r="Z112" s="19">
        <v>65097</v>
      </c>
      <c r="AA112" s="19">
        <v>70859</v>
      </c>
      <c r="AB112" s="19">
        <v>75436</v>
      </c>
      <c r="AC112" s="19">
        <v>78160</v>
      </c>
      <c r="AD112" s="19">
        <v>85128</v>
      </c>
      <c r="AE112" s="19">
        <v>86031</v>
      </c>
      <c r="AF112" s="19">
        <v>88018</v>
      </c>
      <c r="AG112" s="19">
        <v>93244</v>
      </c>
      <c r="AH112" s="19">
        <v>98571</v>
      </c>
      <c r="AI112" s="19">
        <v>106267</v>
      </c>
      <c r="AJ112" s="19">
        <v>111669</v>
      </c>
      <c r="AK112" s="19">
        <v>111066</v>
      </c>
      <c r="AL112" s="19">
        <v>114892</v>
      </c>
      <c r="AM112" s="19">
        <v>122151</v>
      </c>
      <c r="AN112" s="19">
        <v>126943</v>
      </c>
      <c r="AO112" s="19">
        <v>128017</v>
      </c>
      <c r="AP112" s="19">
        <v>138692</v>
      </c>
      <c r="AQ112" s="19">
        <v>143793</v>
      </c>
    </row>
    <row r="113" spans="1:43" ht="12.75">
      <c r="A113" s="18" t="s">
        <v>63</v>
      </c>
      <c r="B113" s="41"/>
      <c r="C113" s="18" t="s">
        <v>153</v>
      </c>
      <c r="D113" s="41"/>
      <c r="E113" s="32" t="s">
        <v>75</v>
      </c>
      <c r="F113" s="32" t="s">
        <v>75</v>
      </c>
      <c r="G113" s="32" t="s">
        <v>75</v>
      </c>
      <c r="H113" s="32" t="s">
        <v>75</v>
      </c>
      <c r="I113" s="32" t="s">
        <v>75</v>
      </c>
      <c r="J113" s="32" t="s">
        <v>75</v>
      </c>
      <c r="K113" s="32" t="s">
        <v>75</v>
      </c>
      <c r="L113" s="32" t="s">
        <v>75</v>
      </c>
      <c r="M113" s="32" t="s">
        <v>75</v>
      </c>
      <c r="N113" s="32" t="s">
        <v>75</v>
      </c>
      <c r="O113" s="32" t="s">
        <v>75</v>
      </c>
      <c r="P113" s="19">
        <v>261</v>
      </c>
      <c r="Q113" s="19">
        <v>298</v>
      </c>
      <c r="R113" s="19">
        <v>344</v>
      </c>
      <c r="S113" s="19">
        <v>379</v>
      </c>
      <c r="T113" s="19">
        <v>374</v>
      </c>
      <c r="U113" s="19">
        <v>404</v>
      </c>
      <c r="V113" s="19">
        <v>384</v>
      </c>
      <c r="W113" s="19">
        <v>352</v>
      </c>
      <c r="X113" s="19">
        <v>395</v>
      </c>
      <c r="Y113" s="19">
        <v>386</v>
      </c>
      <c r="Z113" s="19">
        <v>319</v>
      </c>
      <c r="AA113" s="19">
        <v>347</v>
      </c>
      <c r="AB113" s="19">
        <v>469</v>
      </c>
      <c r="AC113" s="19">
        <v>449</v>
      </c>
      <c r="AD113" s="19">
        <v>434</v>
      </c>
      <c r="AE113" s="19">
        <v>571</v>
      </c>
      <c r="AF113" s="19">
        <v>559</v>
      </c>
      <c r="AG113" s="19">
        <v>593</v>
      </c>
      <c r="AH113" s="19">
        <v>640</v>
      </c>
      <c r="AI113" s="19">
        <v>648</v>
      </c>
      <c r="AJ113" s="19">
        <v>743</v>
      </c>
      <c r="AK113" s="19">
        <v>692</v>
      </c>
      <c r="AL113" s="19">
        <v>743</v>
      </c>
      <c r="AM113" s="19">
        <v>855</v>
      </c>
      <c r="AN113" s="19">
        <v>1001</v>
      </c>
      <c r="AO113" s="19">
        <v>1019</v>
      </c>
      <c r="AP113" s="19">
        <v>1043</v>
      </c>
      <c r="AQ113" s="19">
        <v>1108</v>
      </c>
    </row>
    <row r="114" spans="1:43" ht="12.75">
      <c r="A114" s="18"/>
      <c r="B114" s="41"/>
      <c r="C114" s="18"/>
      <c r="D114" s="41"/>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row>
    <row r="115" spans="1:43" ht="12.75">
      <c r="A115" s="40"/>
      <c r="B115" s="40"/>
      <c r="C115" s="40"/>
      <c r="D115" s="4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c r="AQ115" s="30"/>
    </row>
  </sheetData>
  <printOptions/>
  <pageMargins left="0.75" right="0.75" top="1" bottom="1" header="0.5" footer="0.5"/>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A1:BJ58"/>
  <sheetViews>
    <sheetView workbookViewId="0" topLeftCell="B1">
      <pane xSplit="2" ySplit="1" topLeftCell="F11" activePane="bottomRight" state="frozen"/>
      <selection pane="topLeft" activeCell="B1" sqref="B1"/>
      <selection pane="topRight" activeCell="D1" sqref="D1"/>
      <selection pane="bottomLeft" activeCell="B2" sqref="B2"/>
      <selection pane="bottomRight" activeCell="M47" sqref="M47"/>
    </sheetView>
  </sheetViews>
  <sheetFormatPr defaultColWidth="9.140625" defaultRowHeight="12.75"/>
  <cols>
    <col min="1" max="1" width="61.00390625" style="0" bestFit="1" customWidth="1"/>
    <col min="2" max="2" width="93.7109375" style="0" bestFit="1" customWidth="1"/>
    <col min="3" max="3" width="64.8515625" style="0" bestFit="1" customWidth="1"/>
  </cols>
  <sheetData>
    <row r="1" spans="1:24" ht="12.75">
      <c r="A1">
        <v>0</v>
      </c>
      <c r="B1">
        <v>0</v>
      </c>
      <c r="C1">
        <v>0</v>
      </c>
      <c r="D1" s="1">
        <v>1949</v>
      </c>
      <c r="E1" s="1">
        <v>1950</v>
      </c>
      <c r="F1" s="1">
        <v>1951</v>
      </c>
      <c r="G1" s="1">
        <v>1952</v>
      </c>
      <c r="H1" s="1">
        <v>1953</v>
      </c>
      <c r="I1" s="1">
        <v>1954</v>
      </c>
      <c r="J1" s="1">
        <v>1955</v>
      </c>
      <c r="K1" s="1">
        <v>1956</v>
      </c>
      <c r="L1" s="1">
        <v>1957</v>
      </c>
      <c r="M1" s="1">
        <v>1958</v>
      </c>
      <c r="N1" s="1">
        <v>1959</v>
      </c>
      <c r="O1" s="1">
        <v>1960</v>
      </c>
      <c r="P1" s="1">
        <v>1961</v>
      </c>
      <c r="Q1" s="1">
        <v>1962</v>
      </c>
      <c r="R1" s="1">
        <v>1963</v>
      </c>
      <c r="S1" s="1">
        <v>1964</v>
      </c>
      <c r="T1" s="1">
        <v>1965</v>
      </c>
      <c r="U1" s="1">
        <v>1966</v>
      </c>
      <c r="V1" s="1">
        <v>1967</v>
      </c>
      <c r="W1" s="1">
        <v>1968</v>
      </c>
      <c r="X1" s="1">
        <v>1969</v>
      </c>
    </row>
    <row r="2" spans="1:24" ht="12.75">
      <c r="A2" s="1" t="s">
        <v>19</v>
      </c>
      <c r="B2" s="1">
        <v>0</v>
      </c>
      <c r="C2" s="1" t="s">
        <v>20</v>
      </c>
      <c r="D2" s="4">
        <v>371.1922167617336</v>
      </c>
      <c r="E2" s="4">
        <v>432.45254593390234</v>
      </c>
      <c r="F2" s="4">
        <v>550.8891823334286</v>
      </c>
      <c r="G2" s="4">
        <v>499.6120179152429</v>
      </c>
      <c r="H2" s="4">
        <v>530.4690726093723</v>
      </c>
      <c r="I2" s="4">
        <v>596.7209841585326</v>
      </c>
      <c r="J2" s="4">
        <v>588.09916005282</v>
      </c>
      <c r="K2" s="4">
        <v>589.4605007010904</v>
      </c>
      <c r="L2" s="4">
        <v>646.6368079284479</v>
      </c>
      <c r="M2" s="4">
        <v>632.1158410135635</v>
      </c>
      <c r="N2" s="4">
        <v>703.3593349397153</v>
      </c>
      <c r="O2" s="4">
        <v>811.3590263691683</v>
      </c>
      <c r="P2" s="4">
        <v>857.6446084103625</v>
      </c>
      <c r="Q2" s="4">
        <v>901.661289371106</v>
      </c>
      <c r="R2" s="4">
        <v>996.501354533945</v>
      </c>
      <c r="S2" s="4">
        <v>1199.3411111262371</v>
      </c>
      <c r="T2" s="4">
        <v>1343.6432198429013</v>
      </c>
      <c r="U2" s="4">
        <v>1542.8527347064721</v>
      </c>
      <c r="V2" s="4">
        <v>1775.6419855607135</v>
      </c>
      <c r="W2" s="4">
        <v>2259.8254761288918</v>
      </c>
      <c r="X2">
        <v>2583</v>
      </c>
    </row>
    <row r="3" spans="1:24" ht="12.75">
      <c r="A3" s="1" t="s">
        <v>21</v>
      </c>
      <c r="B3" s="1">
        <v>0</v>
      </c>
      <c r="C3" s="1" t="s">
        <v>22</v>
      </c>
      <c r="D3" s="4">
        <v>259.5622836035594</v>
      </c>
      <c r="E3" s="4">
        <v>298.5873821873114</v>
      </c>
      <c r="F3" s="4">
        <v>310.8394480217451</v>
      </c>
      <c r="G3" s="4">
        <v>298.13360197122125</v>
      </c>
      <c r="H3" s="4">
        <v>314.4696897504663</v>
      </c>
      <c r="I3" s="4">
        <v>326.26797536880986</v>
      </c>
      <c r="J3" s="4">
        <v>399.78037037541236</v>
      </c>
      <c r="K3" s="4">
        <v>430.6374250695418</v>
      </c>
      <c r="L3" s="4">
        <v>517.7632265588485</v>
      </c>
      <c r="M3" s="4">
        <v>549.9816219012483</v>
      </c>
      <c r="N3" s="4">
        <v>591.2756215654509</v>
      </c>
      <c r="O3" s="4">
        <v>683.8467856478393</v>
      </c>
      <c r="P3" s="4">
        <v>795.9304990221036</v>
      </c>
      <c r="Q3" s="4">
        <v>888.955443320582</v>
      </c>
      <c r="R3" s="4">
        <v>928.4343221204242</v>
      </c>
      <c r="S3" s="4">
        <v>1295.9962971534367</v>
      </c>
      <c r="T3" s="4">
        <v>1466.1638781872387</v>
      </c>
      <c r="U3" s="4">
        <v>1709.8438542276433</v>
      </c>
      <c r="V3" s="4">
        <v>1978.4817421530056</v>
      </c>
      <c r="W3" s="4">
        <v>2158.1787077247004</v>
      </c>
      <c r="X3">
        <v>2732</v>
      </c>
    </row>
    <row r="4" spans="1:24" ht="12.75">
      <c r="A4" s="1" t="s">
        <v>160</v>
      </c>
      <c r="B4" s="1">
        <v>0</v>
      </c>
      <c r="C4" s="1" t="s">
        <v>24</v>
      </c>
      <c r="D4" s="4">
        <v>294.04958002641</v>
      </c>
      <c r="E4" s="4">
        <v>339.4276016354239</v>
      </c>
      <c r="F4" s="4">
        <v>399.78037037541236</v>
      </c>
      <c r="G4" s="4">
        <v>560.4185668713216</v>
      </c>
      <c r="H4" s="4">
        <v>461.0406995475811</v>
      </c>
      <c r="I4" s="4">
        <v>393.42744735015043</v>
      </c>
      <c r="J4" s="4">
        <v>485.5448312164486</v>
      </c>
      <c r="K4" s="4">
        <v>617.594874098679</v>
      </c>
      <c r="L4" s="4">
        <v>609.8806104251466</v>
      </c>
      <c r="M4" s="4">
        <v>452.8726556579586</v>
      </c>
      <c r="N4" s="4">
        <v>520.9396880714794</v>
      </c>
      <c r="O4" s="4">
        <v>621.6788960434902</v>
      </c>
      <c r="P4" s="4">
        <v>676.132521974307</v>
      </c>
      <c r="Q4" s="4">
        <v>657.9813133307014</v>
      </c>
      <c r="R4" s="4">
        <v>611.2419510734171</v>
      </c>
      <c r="S4" s="4">
        <v>668.4182583007746</v>
      </c>
      <c r="T4" s="4">
        <v>876.2495972700582</v>
      </c>
      <c r="U4" s="4">
        <v>874.4344764056976</v>
      </c>
      <c r="V4" s="4">
        <v>942.5015088192184</v>
      </c>
      <c r="W4" s="4">
        <v>1148.5177269241415</v>
      </c>
      <c r="X4">
        <v>1448</v>
      </c>
    </row>
    <row r="5" spans="1:24" ht="12.75">
      <c r="A5" s="1" t="s">
        <v>25</v>
      </c>
      <c r="B5" s="1">
        <v>0</v>
      </c>
      <c r="C5" s="1" t="s">
        <v>26</v>
      </c>
      <c r="D5" s="4">
        <v>198.3019544313907</v>
      </c>
      <c r="E5" s="4">
        <v>213.27670156236528</v>
      </c>
      <c r="F5" s="4">
        <v>234.15059150251167</v>
      </c>
      <c r="G5" s="4">
        <v>241.41107495995388</v>
      </c>
      <c r="H5" s="4">
        <v>249.5791188495764</v>
      </c>
      <c r="I5" s="4">
        <v>255.02448144265804</v>
      </c>
      <c r="J5" s="4">
        <v>268.1841077092721</v>
      </c>
      <c r="K5" s="4">
        <v>289.0579976494185</v>
      </c>
      <c r="L5" s="4">
        <v>321.27639299181834</v>
      </c>
      <c r="M5" s="4">
        <v>333.0746786101619</v>
      </c>
      <c r="N5" s="4">
        <v>351.2258872537675</v>
      </c>
      <c r="O5" s="4">
        <v>368.92331568128293</v>
      </c>
      <c r="P5" s="4">
        <v>586.7378194045496</v>
      </c>
      <c r="Q5" s="4">
        <v>648.4519287928085</v>
      </c>
      <c r="R5" s="4">
        <v>701.9979942914449</v>
      </c>
      <c r="S5" s="4">
        <v>784.5859936198501</v>
      </c>
      <c r="T5" s="4">
        <v>880.3336192148695</v>
      </c>
      <c r="U5" s="4">
        <v>1050.5012002486715</v>
      </c>
      <c r="V5" s="4">
        <v>1217.9460999859327</v>
      </c>
      <c r="W5" s="4">
        <v>1308.2483629878705</v>
      </c>
      <c r="X5">
        <v>1416</v>
      </c>
    </row>
    <row r="6" spans="1:24" ht="12.75">
      <c r="A6" s="1" t="s">
        <v>27</v>
      </c>
      <c r="B6" s="1">
        <v>0</v>
      </c>
      <c r="C6" s="1" t="s">
        <v>28</v>
      </c>
      <c r="D6" s="4">
        <v>0</v>
      </c>
      <c r="E6" s="4">
        <v>0</v>
      </c>
      <c r="F6" s="4">
        <v>0</v>
      </c>
      <c r="G6" s="4">
        <v>0</v>
      </c>
      <c r="H6" s="4">
        <v>0</v>
      </c>
      <c r="I6" s="4">
        <v>0</v>
      </c>
      <c r="J6" s="4">
        <v>0</v>
      </c>
      <c r="K6" s="4">
        <v>0</v>
      </c>
      <c r="L6" s="4">
        <v>0</v>
      </c>
      <c r="M6" s="4">
        <v>0</v>
      </c>
      <c r="N6" s="4">
        <v>0</v>
      </c>
      <c r="O6" s="4">
        <v>0</v>
      </c>
      <c r="P6" s="4">
        <v>0</v>
      </c>
      <c r="Q6" s="4">
        <v>0</v>
      </c>
      <c r="R6" s="4">
        <v>0</v>
      </c>
      <c r="S6" s="4">
        <v>0</v>
      </c>
      <c r="T6" s="4">
        <v>0</v>
      </c>
      <c r="U6" s="4">
        <v>0</v>
      </c>
      <c r="V6" s="4">
        <v>0</v>
      </c>
      <c r="W6" s="4">
        <v>0</v>
      </c>
      <c r="X6">
        <v>106</v>
      </c>
    </row>
    <row r="7" spans="1:24" ht="12.75">
      <c r="A7" s="1" t="s">
        <v>29</v>
      </c>
      <c r="B7" s="1">
        <v>0</v>
      </c>
      <c r="C7" s="1" t="s">
        <v>30</v>
      </c>
      <c r="D7" s="4">
        <v>18.604988859695695</v>
      </c>
      <c r="E7" s="4">
        <v>21.32767015623653</v>
      </c>
      <c r="F7" s="4">
        <v>28.13437339758861</v>
      </c>
      <c r="G7" s="4">
        <v>34.94107663894069</v>
      </c>
      <c r="H7" s="4">
        <v>37.66375793548153</v>
      </c>
      <c r="I7" s="4">
        <v>43.109120528563196</v>
      </c>
      <c r="J7" s="4">
        <v>40.8402194481125</v>
      </c>
      <c r="K7" s="4">
        <v>41.29399966420264</v>
      </c>
      <c r="L7" s="4">
        <v>51.730944634275836</v>
      </c>
      <c r="M7" s="4">
        <v>54.45362593081666</v>
      </c>
      <c r="N7" s="4">
        <v>61.71410938825889</v>
      </c>
      <c r="O7" s="4">
        <v>68.52081262961097</v>
      </c>
      <c r="P7" s="4">
        <v>78.50397738359403</v>
      </c>
      <c r="Q7" s="4">
        <v>86.21824105712639</v>
      </c>
      <c r="R7" s="4">
        <v>96.65518602719959</v>
      </c>
      <c r="S7" s="4">
        <v>114.80639467080513</v>
      </c>
      <c r="T7" s="4">
        <v>159.27685584763876</v>
      </c>
      <c r="U7" s="4">
        <v>173.34404254643306</v>
      </c>
      <c r="V7" s="4">
        <v>213.27670156236528</v>
      </c>
      <c r="W7" s="4">
        <v>245.9488771208553</v>
      </c>
      <c r="X7">
        <v>263</v>
      </c>
    </row>
    <row r="8" spans="1:24" ht="12.75">
      <c r="A8" s="1" t="s">
        <v>31</v>
      </c>
      <c r="B8" s="1">
        <v>0</v>
      </c>
      <c r="C8" s="1" t="s">
        <v>161</v>
      </c>
      <c r="D8" s="4">
        <v>0</v>
      </c>
      <c r="E8" s="4">
        <v>0</v>
      </c>
      <c r="F8" s="4">
        <v>0</v>
      </c>
      <c r="G8" s="4">
        <v>0</v>
      </c>
      <c r="H8" s="4">
        <v>0</v>
      </c>
      <c r="I8" s="4">
        <v>0</v>
      </c>
      <c r="J8" s="4">
        <v>0</v>
      </c>
      <c r="K8" s="4">
        <v>0</v>
      </c>
      <c r="L8" s="4">
        <v>0</v>
      </c>
      <c r="M8" s="4">
        <v>0</v>
      </c>
      <c r="N8" s="4">
        <v>0</v>
      </c>
      <c r="O8" s="4">
        <v>0</v>
      </c>
      <c r="P8" s="4">
        <v>0</v>
      </c>
      <c r="Q8" s="4">
        <v>0</v>
      </c>
      <c r="R8" s="4">
        <v>0</v>
      </c>
      <c r="S8" s="4">
        <v>0</v>
      </c>
      <c r="T8" s="4">
        <v>0</v>
      </c>
      <c r="U8" s="4">
        <v>0</v>
      </c>
      <c r="V8" s="4">
        <v>0</v>
      </c>
      <c r="W8" s="4">
        <v>0</v>
      </c>
      <c r="X8">
        <v>141</v>
      </c>
    </row>
    <row r="9" spans="1:24" ht="12.75">
      <c r="A9" s="1" t="s">
        <v>162</v>
      </c>
      <c r="B9" s="1">
        <v>0</v>
      </c>
      <c r="C9" s="1" t="s">
        <v>163</v>
      </c>
      <c r="D9" s="4">
        <v>23.596571236687222</v>
      </c>
      <c r="E9" s="4">
        <v>28.58815361367875</v>
      </c>
      <c r="F9" s="4">
        <v>37.66375793548153</v>
      </c>
      <c r="G9" s="4">
        <v>39.932659015932224</v>
      </c>
      <c r="H9" s="4">
        <v>37.20997771939139</v>
      </c>
      <c r="I9" s="4">
        <v>50.369603986005416</v>
      </c>
      <c r="J9" s="4">
        <v>59.445208307808194</v>
      </c>
      <c r="K9" s="4">
        <v>57.1763072273575</v>
      </c>
      <c r="L9" s="4">
        <v>56.72252701126736</v>
      </c>
      <c r="M9" s="4">
        <v>73.05861479051237</v>
      </c>
      <c r="N9" s="4">
        <v>87.12580148930667</v>
      </c>
      <c r="O9" s="4">
        <v>83.94933997667569</v>
      </c>
      <c r="P9" s="4">
        <v>99.83164753983056</v>
      </c>
      <c r="Q9" s="4">
        <v>100.73920797201083</v>
      </c>
      <c r="R9" s="4">
        <v>130.23492201786985</v>
      </c>
      <c r="S9" s="4">
        <v>145.6634493649346</v>
      </c>
      <c r="T9" s="4">
        <v>162.45331736026972</v>
      </c>
      <c r="U9" s="4">
        <v>149.74747130974583</v>
      </c>
      <c r="V9" s="4">
        <v>142.4869878523036</v>
      </c>
      <c r="W9" s="4">
        <v>182.87342708432598</v>
      </c>
      <c r="X9">
        <v>177</v>
      </c>
    </row>
    <row r="10" spans="1:24" ht="12.75">
      <c r="A10" s="1" t="s">
        <v>164</v>
      </c>
      <c r="B10" s="1">
        <v>0</v>
      </c>
      <c r="C10" s="1" t="s">
        <v>165</v>
      </c>
      <c r="D10" s="4">
        <v>86.21824105712639</v>
      </c>
      <c r="E10" s="4">
        <v>79.86531803186445</v>
      </c>
      <c r="F10" s="4">
        <v>86.21824105712639</v>
      </c>
      <c r="G10" s="4">
        <v>94.3862849467489</v>
      </c>
      <c r="H10" s="4">
        <v>86.21824105712639</v>
      </c>
      <c r="I10" s="4">
        <v>90.75604321802777</v>
      </c>
      <c r="J10" s="4">
        <v>84.85690040885596</v>
      </c>
      <c r="K10" s="4">
        <v>69.42837306179125</v>
      </c>
      <c r="L10" s="4">
        <v>70.78971371006166</v>
      </c>
      <c r="M10" s="4">
        <v>84.40312019276584</v>
      </c>
      <c r="N10" s="4">
        <v>86.67202127321653</v>
      </c>
      <c r="O10" s="4">
        <v>98.47030689156014</v>
      </c>
      <c r="P10" s="4">
        <v>125.24333964087833</v>
      </c>
      <c r="Q10" s="4">
        <v>127.51224072132902</v>
      </c>
      <c r="R10" s="4">
        <v>135.2265043948614</v>
      </c>
      <c r="S10" s="4">
        <v>146.57100979711487</v>
      </c>
      <c r="T10" s="4">
        <v>168.35246016944154</v>
      </c>
      <c r="U10" s="4">
        <v>176.0667238429739</v>
      </c>
      <c r="V10" s="4">
        <v>213.7304817784554</v>
      </c>
      <c r="W10" s="4">
        <v>220.08340480371737</v>
      </c>
      <c r="X10">
        <v>261</v>
      </c>
    </row>
    <row r="11" spans="1:24" ht="12.75">
      <c r="A11" s="1">
        <v>0</v>
      </c>
      <c r="B11" s="1" t="s">
        <v>166</v>
      </c>
      <c r="C11" s="1"/>
      <c r="D11" s="4">
        <v>14.067186698794305</v>
      </c>
      <c r="E11" s="4">
        <v>13.613406482704166</v>
      </c>
      <c r="F11" s="4">
        <v>14.520966914884445</v>
      </c>
      <c r="G11" s="4">
        <v>15.428527347064723</v>
      </c>
      <c r="H11" s="4">
        <v>15.428527347064723</v>
      </c>
      <c r="I11" s="4">
        <v>15.428527347064723</v>
      </c>
      <c r="J11" s="4">
        <v>16.336087779245</v>
      </c>
      <c r="K11" s="4">
        <v>17.697428427515415</v>
      </c>
      <c r="L11" s="4">
        <v>20.42010972405625</v>
      </c>
      <c r="M11" s="4">
        <v>22.689010804506946</v>
      </c>
      <c r="N11" s="4">
        <v>25.411692101047777</v>
      </c>
      <c r="O11" s="4">
        <v>29.04193382976889</v>
      </c>
      <c r="P11" s="4">
        <v>35.848637071120976</v>
      </c>
      <c r="Q11" s="4">
        <v>41.747779880292775</v>
      </c>
      <c r="R11" s="4">
        <v>45.83180182510403</v>
      </c>
      <c r="S11" s="4">
        <v>56.72252701126736</v>
      </c>
      <c r="T11" s="4">
        <v>66.25191154916028</v>
      </c>
      <c r="U11" s="4">
        <v>75.78129608705319</v>
      </c>
      <c r="V11" s="4">
        <v>87.12580148930667</v>
      </c>
      <c r="W11" s="4">
        <v>95.29384537892916</v>
      </c>
      <c r="X11" s="4">
        <v>0</v>
      </c>
    </row>
    <row r="12" spans="1:24" ht="12.75">
      <c r="A12" s="1">
        <v>0</v>
      </c>
      <c r="B12" s="1" t="s">
        <v>167</v>
      </c>
      <c r="C12" s="1"/>
      <c r="D12" s="4">
        <v>40.8402194481125</v>
      </c>
      <c r="E12" s="4">
        <v>39.932659015932224</v>
      </c>
      <c r="F12" s="4">
        <v>43.109120528563196</v>
      </c>
      <c r="G12" s="4">
        <v>43.109120528563196</v>
      </c>
      <c r="H12" s="4">
        <v>44.92424139292375</v>
      </c>
      <c r="I12" s="4">
        <v>43.562900744653334</v>
      </c>
      <c r="J12" s="4">
        <v>48.10070290555472</v>
      </c>
      <c r="K12" s="4">
        <v>31.76461512630972</v>
      </c>
      <c r="L12" s="4">
        <v>30.403274478039307</v>
      </c>
      <c r="M12" s="4">
        <v>30.403274478039307</v>
      </c>
      <c r="N12" s="4">
        <v>32.67217555849</v>
      </c>
      <c r="O12" s="4">
        <v>41.747779880292775</v>
      </c>
      <c r="P12" s="4">
        <v>53.999845714726526</v>
      </c>
      <c r="Q12" s="4">
        <v>52.63850506645611</v>
      </c>
      <c r="R12" s="4">
        <v>52.63850506645611</v>
      </c>
      <c r="S12" s="4">
        <v>52.184724850365974</v>
      </c>
      <c r="T12" s="4">
        <v>56.72252701126736</v>
      </c>
      <c r="U12" s="4">
        <v>63.52923025261944</v>
      </c>
      <c r="V12" s="4">
        <v>63.98301046870959</v>
      </c>
      <c r="W12" s="4">
        <v>68.06703241352083</v>
      </c>
      <c r="X12" s="4">
        <v>0</v>
      </c>
    </row>
    <row r="13" spans="1:24" ht="12.75">
      <c r="A13" s="1">
        <v>0</v>
      </c>
      <c r="B13" s="1" t="s">
        <v>168</v>
      </c>
      <c r="C13" s="1"/>
      <c r="D13" s="4">
        <v>31.310834910219583</v>
      </c>
      <c r="E13" s="4">
        <v>26.319252533228056</v>
      </c>
      <c r="F13" s="4">
        <v>28.58815361367875</v>
      </c>
      <c r="G13" s="4">
        <v>35.848637071120976</v>
      </c>
      <c r="H13" s="4">
        <v>25.865472317137918</v>
      </c>
      <c r="I13" s="4">
        <v>31.76461512630972</v>
      </c>
      <c r="J13" s="4">
        <v>20.42010972405625</v>
      </c>
      <c r="K13" s="4">
        <v>19.966329507966112</v>
      </c>
      <c r="L13" s="4">
        <v>19.966329507966112</v>
      </c>
      <c r="M13" s="4">
        <v>31.310834910219583</v>
      </c>
      <c r="N13" s="4">
        <v>28.58815361367875</v>
      </c>
      <c r="O13" s="4">
        <v>27.680593181498473</v>
      </c>
      <c r="P13" s="4">
        <v>35.39485685503083</v>
      </c>
      <c r="Q13" s="4">
        <v>33.12595577458014</v>
      </c>
      <c r="R13" s="4">
        <v>36.75619750330125</v>
      </c>
      <c r="S13" s="4">
        <v>37.66375793548153</v>
      </c>
      <c r="T13" s="4">
        <v>45.37802160901389</v>
      </c>
      <c r="U13" s="4">
        <v>36.75619750330125</v>
      </c>
      <c r="V13" s="4">
        <v>62.621669820439166</v>
      </c>
      <c r="W13" s="4">
        <v>56.72252701126736</v>
      </c>
      <c r="X13" s="4">
        <v>0</v>
      </c>
    </row>
    <row r="14" spans="1:24" ht="12.75">
      <c r="A14" s="1" t="s">
        <v>37</v>
      </c>
      <c r="B14" s="1">
        <v>0</v>
      </c>
      <c r="C14" s="1" t="s">
        <v>38</v>
      </c>
      <c r="D14" s="4">
        <v>26.319252533228056</v>
      </c>
      <c r="E14" s="4">
        <v>27.22681296540833</v>
      </c>
      <c r="F14" s="4">
        <v>30.403274478039307</v>
      </c>
      <c r="G14" s="4">
        <v>36.302417287211114</v>
      </c>
      <c r="H14" s="4">
        <v>31.76461512630972</v>
      </c>
      <c r="I14" s="4">
        <v>42.65534031247306</v>
      </c>
      <c r="J14" s="4">
        <v>24.5041316688675</v>
      </c>
      <c r="K14" s="4">
        <v>36.302417287211114</v>
      </c>
      <c r="L14" s="4">
        <v>42.20156009638292</v>
      </c>
      <c r="M14" s="4">
        <v>74.41995543878278</v>
      </c>
      <c r="N14" s="4">
        <v>60.35276873998847</v>
      </c>
      <c r="O14" s="4">
        <v>53.54606549863639</v>
      </c>
      <c r="P14" s="4">
        <v>61.71410938825889</v>
      </c>
      <c r="Q14" s="4">
        <v>60.806548956078615</v>
      </c>
      <c r="R14" s="4">
        <v>77.59641695141374</v>
      </c>
      <c r="S14" s="4">
        <v>74.41995543878278</v>
      </c>
      <c r="T14" s="4">
        <v>122.97443856042764</v>
      </c>
      <c r="U14" s="4">
        <v>174.25160297861333</v>
      </c>
      <c r="V14" s="4">
        <v>158.82307563154862</v>
      </c>
      <c r="W14" s="4">
        <v>169.71380081771196</v>
      </c>
      <c r="X14">
        <v>236</v>
      </c>
    </row>
    <row r="15" spans="1:24" ht="12.75">
      <c r="A15" s="1" t="s">
        <v>39</v>
      </c>
      <c r="B15" s="1">
        <v>0</v>
      </c>
      <c r="C15" s="1" t="s">
        <v>40</v>
      </c>
      <c r="D15" s="4">
        <v>128.4198011535093</v>
      </c>
      <c r="E15" s="4">
        <v>176.0667238429739</v>
      </c>
      <c r="F15" s="4">
        <v>186.04988859695695</v>
      </c>
      <c r="G15" s="4">
        <v>164.26843822463027</v>
      </c>
      <c r="H15" s="4">
        <v>195.12549291875973</v>
      </c>
      <c r="I15" s="4">
        <v>245.9488771208553</v>
      </c>
      <c r="J15" s="4">
        <v>276.3521515988946</v>
      </c>
      <c r="K15" s="4">
        <v>327.17553580099013</v>
      </c>
      <c r="L15" s="4">
        <v>396.6039088627814</v>
      </c>
      <c r="M15" s="4">
        <v>370.7384365456435</v>
      </c>
      <c r="N15" s="4">
        <v>388.4358649731589</v>
      </c>
      <c r="O15" s="4">
        <v>434.2676667982629</v>
      </c>
      <c r="P15" s="4">
        <v>271.36056922190306</v>
      </c>
      <c r="Q15" s="4">
        <v>272.26812965408334</v>
      </c>
      <c r="R15" s="4">
        <v>265.00764619664113</v>
      </c>
      <c r="S15" s="4">
        <v>359.39393114339</v>
      </c>
      <c r="T15" s="4">
        <v>363.9317333042914</v>
      </c>
      <c r="U15" s="4">
        <v>366.2006343847421</v>
      </c>
      <c r="V15" s="4">
        <v>373.91489805827445</v>
      </c>
      <c r="W15" s="4">
        <v>344.4191840124154</v>
      </c>
      <c r="X15">
        <v>367</v>
      </c>
    </row>
    <row r="16" spans="1:24" ht="12.75">
      <c r="A16" s="1" t="s">
        <v>41</v>
      </c>
      <c r="B16" s="1"/>
      <c r="C16" s="1" t="s">
        <v>42</v>
      </c>
      <c r="D16" s="4">
        <v>452.41887544186847</v>
      </c>
      <c r="E16" s="4">
        <v>404.7719527524039</v>
      </c>
      <c r="F16" s="4">
        <v>476.46922689464583</v>
      </c>
      <c r="G16" s="4">
        <v>625.3091377722114</v>
      </c>
      <c r="H16" s="4">
        <v>575.8470942183862</v>
      </c>
      <c r="I16" s="4">
        <v>563.1412481678624</v>
      </c>
      <c r="J16" s="4">
        <v>495.5279959704317</v>
      </c>
      <c r="K16" s="4">
        <v>732.8550489855743</v>
      </c>
      <c r="L16" s="4">
        <v>818.1657296105204</v>
      </c>
      <c r="M16" s="4">
        <v>768.7036860566952</v>
      </c>
      <c r="N16" s="4">
        <v>806.8212242082669</v>
      </c>
      <c r="O16" s="4">
        <v>898.0310476423849</v>
      </c>
      <c r="P16" s="4">
        <v>991.0559919408634</v>
      </c>
      <c r="Q16" s="4">
        <v>1060.0305847865645</v>
      </c>
      <c r="R16" s="4">
        <v>1130.820298496626</v>
      </c>
      <c r="S16" s="4">
        <v>1290.097154344265</v>
      </c>
      <c r="T16" s="4">
        <v>1358.6179669738758</v>
      </c>
      <c r="U16" s="4">
        <v>1627.255854899238</v>
      </c>
      <c r="V16" s="4">
        <v>1891.809720879789</v>
      </c>
      <c r="W16" s="4">
        <v>1807.8603809031133</v>
      </c>
      <c r="X16">
        <v>1886</v>
      </c>
    </row>
    <row r="17" spans="1:24" ht="12.75">
      <c r="A17" s="1" t="s">
        <v>43</v>
      </c>
      <c r="B17" s="1"/>
      <c r="C17" s="1" t="s">
        <v>44</v>
      </c>
      <c r="D17" s="4">
        <v>290.4193382976889</v>
      </c>
      <c r="E17" s="4">
        <v>77.1426367353236</v>
      </c>
      <c r="F17" s="4">
        <v>79.86531803186445</v>
      </c>
      <c r="G17" s="4">
        <v>80.77287846404471</v>
      </c>
      <c r="H17" s="4">
        <v>88.94092235366722</v>
      </c>
      <c r="I17" s="4">
        <v>78.95775759968416</v>
      </c>
      <c r="J17" s="4">
        <v>63.98301046870958</v>
      </c>
      <c r="K17" s="4">
        <v>68.97459284570111</v>
      </c>
      <c r="L17" s="4">
        <v>49.91582376991528</v>
      </c>
      <c r="M17" s="4">
        <v>60.35276873998847</v>
      </c>
      <c r="N17" s="4">
        <v>58.991428091718056</v>
      </c>
      <c r="O17" s="4">
        <v>70.78971371006166</v>
      </c>
      <c r="P17" s="4">
        <v>78.0501971675039</v>
      </c>
      <c r="Q17" s="4">
        <v>80.31909824795459</v>
      </c>
      <c r="R17" s="4">
        <v>97.10896624328973</v>
      </c>
      <c r="S17" s="4">
        <v>106.63835078118264</v>
      </c>
      <c r="T17" s="4">
        <v>116.6215155351657</v>
      </c>
      <c r="U17" s="4">
        <v>101.19298818810097</v>
      </c>
      <c r="V17" s="4">
        <v>97.56274645937987</v>
      </c>
      <c r="W17" s="4">
        <v>102.55432883637138</v>
      </c>
      <c r="X17">
        <v>113</v>
      </c>
    </row>
    <row r="18" spans="1:24" ht="12.75">
      <c r="A18" s="1"/>
      <c r="B18" s="1" t="s">
        <v>169</v>
      </c>
      <c r="C18" s="1"/>
      <c r="D18" s="4">
        <v>158.82307563154862</v>
      </c>
      <c r="E18" s="4">
        <v>29.495714045859028</v>
      </c>
      <c r="F18" s="4">
        <v>29.04193382976889</v>
      </c>
      <c r="G18" s="4">
        <v>29.949494261949166</v>
      </c>
      <c r="H18" s="4">
        <v>33.12595577458014</v>
      </c>
      <c r="I18" s="4">
        <v>19.966329507966112</v>
      </c>
      <c r="J18" s="4">
        <v>5.8991428091718054</v>
      </c>
      <c r="K18" s="4">
        <v>9.075604321802778</v>
      </c>
      <c r="L18" s="4">
        <v>-1.8151208643605556</v>
      </c>
      <c r="M18" s="4">
        <v>1.3613406482704167</v>
      </c>
      <c r="N18" s="4">
        <v>0.4537802160901389</v>
      </c>
      <c r="O18" s="4">
        <v>1.3613406482704167</v>
      </c>
      <c r="P18" s="4">
        <v>0</v>
      </c>
      <c r="Q18" s="4">
        <v>0</v>
      </c>
      <c r="R18" s="4">
        <v>0.4537802160901389</v>
      </c>
      <c r="S18" s="4">
        <v>0</v>
      </c>
      <c r="T18" s="4">
        <v>0</v>
      </c>
      <c r="U18" s="4">
        <v>0</v>
      </c>
      <c r="V18" s="4">
        <v>0</v>
      </c>
      <c r="W18" s="4">
        <v>0</v>
      </c>
      <c r="X18" s="4">
        <v>0</v>
      </c>
    </row>
    <row r="19" spans="1:24" ht="12.75">
      <c r="A19" s="1"/>
      <c r="B19" s="1" t="s">
        <v>170</v>
      </c>
      <c r="C19" s="1"/>
      <c r="D19" s="4">
        <v>97.10896624328973</v>
      </c>
      <c r="E19" s="4">
        <v>14.067186698794305</v>
      </c>
      <c r="F19" s="4">
        <v>7.714263673532361</v>
      </c>
      <c r="G19" s="4">
        <v>9.075604321802778</v>
      </c>
      <c r="H19" s="4">
        <v>15.428527347064723</v>
      </c>
      <c r="I19" s="4">
        <v>14.067186698794305</v>
      </c>
      <c r="J19" s="4">
        <v>4.991582376991528</v>
      </c>
      <c r="K19" s="4">
        <v>2.2689010804506946</v>
      </c>
      <c r="L19" s="4">
        <v>0.9075604321802778</v>
      </c>
      <c r="M19" s="4">
        <v>0</v>
      </c>
      <c r="N19" s="4">
        <v>0</v>
      </c>
      <c r="O19" s="4">
        <v>0</v>
      </c>
      <c r="P19" s="4">
        <v>0</v>
      </c>
      <c r="Q19" s="4">
        <v>0</v>
      </c>
      <c r="R19" s="4">
        <v>0</v>
      </c>
      <c r="S19" s="4">
        <v>0</v>
      </c>
      <c r="T19" s="4">
        <v>0</v>
      </c>
      <c r="U19" s="4">
        <v>0</v>
      </c>
      <c r="V19" s="4">
        <v>0</v>
      </c>
      <c r="W19" s="4">
        <v>0</v>
      </c>
      <c r="X19" s="4">
        <v>0</v>
      </c>
    </row>
    <row r="20" spans="1:24" ht="12.75">
      <c r="A20" s="1"/>
      <c r="B20" s="1" t="s">
        <v>171</v>
      </c>
      <c r="C20" s="1"/>
      <c r="D20" s="4">
        <v>34.487296422850555</v>
      </c>
      <c r="E20" s="4">
        <v>33.57973599067028</v>
      </c>
      <c r="F20" s="4">
        <v>43.109120528563196</v>
      </c>
      <c r="G20" s="4">
        <v>41.747779880292775</v>
      </c>
      <c r="H20" s="4">
        <v>40.38643923202236</v>
      </c>
      <c r="I20" s="4">
        <v>44.92424139292375</v>
      </c>
      <c r="J20" s="4">
        <v>53.09228528254625</v>
      </c>
      <c r="K20" s="4">
        <v>57.630087443447636</v>
      </c>
      <c r="L20" s="4">
        <v>50.82338420209555</v>
      </c>
      <c r="M20" s="4">
        <v>58.991428091718056</v>
      </c>
      <c r="N20" s="4">
        <v>58.53764787562792</v>
      </c>
      <c r="O20" s="4">
        <v>69.42837306179125</v>
      </c>
      <c r="P20" s="4">
        <v>78.0501971675039</v>
      </c>
      <c r="Q20" s="4">
        <v>80.31909824795459</v>
      </c>
      <c r="R20" s="4">
        <v>96.65518602719959</v>
      </c>
      <c r="S20" s="4">
        <v>106.63835078118264</v>
      </c>
      <c r="T20" s="4">
        <v>116.6215155351657</v>
      </c>
      <c r="U20" s="4">
        <v>101.19298818810097</v>
      </c>
      <c r="V20" s="4">
        <v>97.56274645937987</v>
      </c>
      <c r="W20" s="4">
        <v>102.55432883637138</v>
      </c>
      <c r="X20" s="4">
        <v>0</v>
      </c>
    </row>
    <row r="21" spans="1:24" ht="12.75">
      <c r="A21" s="1" t="s">
        <v>172</v>
      </c>
      <c r="B21" s="1"/>
      <c r="C21" s="1" t="s">
        <v>46</v>
      </c>
      <c r="D21" s="4">
        <v>33.57973599067028</v>
      </c>
      <c r="E21" s="4">
        <v>31.310834910219583</v>
      </c>
      <c r="F21" s="4">
        <v>39.478878799842086</v>
      </c>
      <c r="G21" s="4">
        <v>53.999845714726526</v>
      </c>
      <c r="H21" s="4">
        <v>51.730944634275836</v>
      </c>
      <c r="I21" s="4">
        <v>53.09228528254625</v>
      </c>
      <c r="J21" s="4">
        <v>44.47046117683361</v>
      </c>
      <c r="K21" s="4">
        <v>53.999845714726526</v>
      </c>
      <c r="L21" s="4">
        <v>52.184724850365974</v>
      </c>
      <c r="M21" s="4">
        <v>48.10070290555472</v>
      </c>
      <c r="N21" s="4">
        <v>57.1763072273575</v>
      </c>
      <c r="O21" s="4">
        <v>72.15105435833209</v>
      </c>
      <c r="P21" s="4">
        <v>79.86531803186445</v>
      </c>
      <c r="Q21" s="4">
        <v>81.22665868013486</v>
      </c>
      <c r="R21" s="4">
        <v>86.67202127321653</v>
      </c>
      <c r="S21" s="4">
        <v>93.47872451456861</v>
      </c>
      <c r="T21" s="4">
        <v>85.76446084103625</v>
      </c>
      <c r="U21" s="4">
        <v>84.40312019276584</v>
      </c>
      <c r="V21" s="4">
        <v>91.66360365020806</v>
      </c>
      <c r="W21" s="4">
        <v>108.45347164554319</v>
      </c>
      <c r="X21">
        <v>159</v>
      </c>
    </row>
    <row r="22" spans="1:24" ht="12.75">
      <c r="A22" s="1" t="s">
        <v>173</v>
      </c>
      <c r="B22" s="1"/>
      <c r="C22" s="1" t="s">
        <v>48</v>
      </c>
      <c r="D22" s="4">
        <v>0.9075604321802778</v>
      </c>
      <c r="E22" s="4">
        <v>1.8151208643605556</v>
      </c>
      <c r="F22" s="4">
        <v>0.9075604321802778</v>
      </c>
      <c r="G22" s="4">
        <v>0.9075604321802778</v>
      </c>
      <c r="H22" s="4">
        <v>0.9075604321802778</v>
      </c>
      <c r="I22" s="4">
        <v>0.9075604321802778</v>
      </c>
      <c r="J22" s="4">
        <v>0.9075604321802778</v>
      </c>
      <c r="K22" s="4">
        <v>1.3613406482704167</v>
      </c>
      <c r="L22" s="4">
        <v>0.9075604321802778</v>
      </c>
      <c r="M22" s="4">
        <v>1.3613406482704167</v>
      </c>
      <c r="N22" s="4">
        <v>1.3613406482704167</v>
      </c>
      <c r="O22" s="4">
        <v>1.8151208643605556</v>
      </c>
      <c r="P22" s="4">
        <v>2.2689010804506946</v>
      </c>
      <c r="Q22" s="4">
        <v>2.2689010804506946</v>
      </c>
      <c r="R22" s="4">
        <v>2.2689010804506946</v>
      </c>
      <c r="S22" s="4">
        <v>2.2689010804506946</v>
      </c>
      <c r="T22" s="4">
        <v>2.2689010804506946</v>
      </c>
      <c r="U22" s="4">
        <v>2.2689010804506946</v>
      </c>
      <c r="V22" s="4">
        <v>2.2689010804506946</v>
      </c>
      <c r="W22" s="4">
        <v>2.7226812965408334</v>
      </c>
      <c r="X22">
        <v>5</v>
      </c>
    </row>
    <row r="23" spans="1:24" ht="12.75">
      <c r="A23" s="1" t="s">
        <v>49</v>
      </c>
      <c r="B23" s="1"/>
      <c r="C23" s="1" t="s">
        <v>50</v>
      </c>
      <c r="D23" s="4">
        <v>163.36087779244997</v>
      </c>
      <c r="E23" s="4">
        <v>164.26843822463027</v>
      </c>
      <c r="F23" s="4">
        <v>178.78940513951468</v>
      </c>
      <c r="G23" s="4">
        <v>166.9911195211711</v>
      </c>
      <c r="H23" s="4">
        <v>163.81465800854014</v>
      </c>
      <c r="I23" s="4">
        <v>180.15074578778513</v>
      </c>
      <c r="J23" s="4">
        <v>200.11707529575125</v>
      </c>
      <c r="K23" s="4">
        <v>223.25986631634834</v>
      </c>
      <c r="L23" s="4">
        <v>103.00810905246152</v>
      </c>
      <c r="M23" s="4">
        <v>80.31909824795457</v>
      </c>
      <c r="N23" s="4">
        <v>81.22665868013486</v>
      </c>
      <c r="O23" s="4">
        <v>87.12580148930667</v>
      </c>
      <c r="P23" s="4">
        <v>97.56274645937987</v>
      </c>
      <c r="Q23" s="4">
        <v>101.19298818810097</v>
      </c>
      <c r="R23" s="4">
        <v>107.09213099727276</v>
      </c>
      <c r="S23" s="4">
        <v>390.70476605360955</v>
      </c>
      <c r="T23" s="4">
        <v>465.12472149239244</v>
      </c>
      <c r="U23" s="4">
        <v>449.2424139292375</v>
      </c>
      <c r="V23" s="4">
        <v>424.73828226037006</v>
      </c>
      <c r="W23" s="4">
        <v>443.3432711200657</v>
      </c>
      <c r="X23">
        <v>356</v>
      </c>
    </row>
    <row r="24" spans="1:24" ht="12.75">
      <c r="A24" s="1"/>
      <c r="B24" s="1" t="s">
        <v>51</v>
      </c>
      <c r="C24" s="1"/>
      <c r="D24" s="4">
        <v>0</v>
      </c>
      <c r="E24" s="4">
        <v>0</v>
      </c>
      <c r="F24" s="4">
        <v>0</v>
      </c>
      <c r="G24" s="4">
        <v>0</v>
      </c>
      <c r="H24" s="4">
        <v>0</v>
      </c>
      <c r="I24" s="4">
        <v>0</v>
      </c>
      <c r="J24" s="4">
        <v>0</v>
      </c>
      <c r="K24" s="4">
        <v>0</v>
      </c>
      <c r="L24" s="4">
        <v>0</v>
      </c>
      <c r="M24" s="4">
        <v>0</v>
      </c>
      <c r="N24" s="4">
        <v>0</v>
      </c>
      <c r="O24" s="4">
        <v>0</v>
      </c>
      <c r="P24" s="4">
        <v>0</v>
      </c>
      <c r="Q24" s="4">
        <v>0</v>
      </c>
      <c r="R24" s="4">
        <v>0</v>
      </c>
      <c r="S24" s="4">
        <v>289.9655580815988</v>
      </c>
      <c r="T24" s="4">
        <v>338.0662609871535</v>
      </c>
      <c r="U24" s="4">
        <v>307.66298650911415</v>
      </c>
      <c r="V24" s="4">
        <v>279.0748328954354</v>
      </c>
      <c r="W24" s="4">
        <v>284.52019548851706</v>
      </c>
      <c r="X24">
        <v>245</v>
      </c>
    </row>
    <row r="25" spans="1:24" ht="12.75">
      <c r="A25" s="1"/>
      <c r="B25" s="1" t="s">
        <v>174</v>
      </c>
      <c r="C25" s="1"/>
      <c r="D25" s="4">
        <v>98.01652667547</v>
      </c>
      <c r="E25" s="4">
        <v>105.73079034900236</v>
      </c>
      <c r="F25" s="4">
        <v>126.60468028914875</v>
      </c>
      <c r="G25" s="4">
        <v>118.43663639952625</v>
      </c>
      <c r="H25" s="4">
        <v>112.53749359035444</v>
      </c>
      <c r="I25" s="4">
        <v>126.60468028914875</v>
      </c>
      <c r="J25" s="4">
        <v>144.30210871666418</v>
      </c>
      <c r="K25" s="4">
        <v>164.7222184407204</v>
      </c>
      <c r="L25" s="4">
        <v>33.57973599067028</v>
      </c>
      <c r="M25" s="4">
        <v>1.3613406482704167</v>
      </c>
      <c r="N25" s="4">
        <v>0.4537802160901389</v>
      </c>
      <c r="O25" s="4">
        <v>0.4537802160901389</v>
      </c>
      <c r="P25" s="4">
        <v>0</v>
      </c>
      <c r="Q25" s="4">
        <v>0</v>
      </c>
      <c r="R25" s="4">
        <v>0</v>
      </c>
      <c r="S25" s="4">
        <v>0</v>
      </c>
      <c r="T25" s="4">
        <v>0</v>
      </c>
      <c r="U25" s="4">
        <v>0</v>
      </c>
      <c r="V25" s="4">
        <v>0</v>
      </c>
      <c r="W25" s="4">
        <v>0</v>
      </c>
      <c r="X25" s="4">
        <v>0</v>
      </c>
    </row>
    <row r="26" spans="1:24" ht="12.75">
      <c r="A26" s="1"/>
      <c r="B26" s="1" t="s">
        <v>175</v>
      </c>
      <c r="C26" s="1"/>
      <c r="D26" s="4">
        <v>7.260483457442223</v>
      </c>
      <c r="E26" s="4">
        <v>5.445362593081667</v>
      </c>
      <c r="F26" s="4">
        <v>4.08402194481125</v>
      </c>
      <c r="G26" s="4">
        <v>0.4537802160901389</v>
      </c>
      <c r="H26" s="4">
        <v>0.4537802160901389</v>
      </c>
      <c r="I26" s="4">
        <v>0.4537802160901389</v>
      </c>
      <c r="J26" s="4">
        <v>0.4537802160901389</v>
      </c>
      <c r="K26" s="4">
        <v>0.4537802160901389</v>
      </c>
      <c r="L26" s="4">
        <v>0.4537802160901389</v>
      </c>
      <c r="M26" s="4">
        <v>0.4537802160901389</v>
      </c>
      <c r="N26" s="4">
        <v>0.4537802160901389</v>
      </c>
      <c r="O26" s="4">
        <v>0.4537802160901389</v>
      </c>
      <c r="P26" s="4">
        <v>0.4537802160901389</v>
      </c>
      <c r="Q26" s="4">
        <v>0.4537802160901389</v>
      </c>
      <c r="R26" s="4">
        <v>0</v>
      </c>
      <c r="S26" s="4">
        <v>0</v>
      </c>
      <c r="T26" s="4">
        <v>0</v>
      </c>
      <c r="U26" s="4">
        <v>0</v>
      </c>
      <c r="V26" s="4">
        <v>0</v>
      </c>
      <c r="W26" s="4">
        <v>0</v>
      </c>
      <c r="X26" s="4">
        <v>0</v>
      </c>
    </row>
    <row r="27" spans="1:24" ht="12.75">
      <c r="A27" s="1"/>
      <c r="B27" s="1" t="s">
        <v>176</v>
      </c>
      <c r="C27" s="1"/>
      <c r="D27" s="4">
        <v>14.067186698794305</v>
      </c>
      <c r="E27" s="4">
        <v>9.983164753983056</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row>
    <row r="28" spans="1:24" ht="12.75">
      <c r="A28" s="1"/>
      <c r="B28" s="1" t="s">
        <v>177</v>
      </c>
      <c r="C28" s="1"/>
      <c r="D28" s="4">
        <v>0.9075604321802778</v>
      </c>
      <c r="E28" s="4">
        <v>1.3613406482704167</v>
      </c>
      <c r="F28" s="4">
        <v>1.3613406482704167</v>
      </c>
      <c r="G28" s="4">
        <v>1.3613406482704167</v>
      </c>
      <c r="H28" s="4">
        <v>1.3613406482704167</v>
      </c>
      <c r="I28" s="4">
        <v>1.3613406482704167</v>
      </c>
      <c r="J28" s="4">
        <v>1.3613406482704167</v>
      </c>
      <c r="K28" s="4">
        <v>1.3613406482704167</v>
      </c>
      <c r="L28" s="4">
        <v>1.3613406482704167</v>
      </c>
      <c r="M28" s="4">
        <v>1.3613406482704167</v>
      </c>
      <c r="N28" s="4">
        <v>1.3613406482704167</v>
      </c>
      <c r="O28" s="4">
        <v>1.3613406482704167</v>
      </c>
      <c r="P28" s="4">
        <v>1.3613406482704167</v>
      </c>
      <c r="Q28" s="4">
        <v>1.3613406482704167</v>
      </c>
      <c r="R28" s="4">
        <v>1.8151208643605556</v>
      </c>
      <c r="S28" s="4">
        <v>1.8151208643605556</v>
      </c>
      <c r="T28" s="4">
        <v>1.8151208643605556</v>
      </c>
      <c r="U28" s="4">
        <v>1.8151208643605556</v>
      </c>
      <c r="V28" s="4">
        <v>2.2689010804506946</v>
      </c>
      <c r="W28" s="4">
        <v>2.2689010804506946</v>
      </c>
      <c r="X28">
        <v>3.176461512630972</v>
      </c>
    </row>
    <row r="29" spans="1:24" ht="12.75">
      <c r="A29" s="1"/>
      <c r="B29" s="1" t="s">
        <v>178</v>
      </c>
      <c r="C29" s="1"/>
      <c r="D29" s="4">
        <v>10.890725186163333</v>
      </c>
      <c r="E29" s="4">
        <v>10.436944970073194</v>
      </c>
      <c r="F29" s="4">
        <v>11.344505402253473</v>
      </c>
      <c r="G29" s="4">
        <v>10.890725186163333</v>
      </c>
      <c r="H29" s="4">
        <v>10.890725186163333</v>
      </c>
      <c r="I29" s="4">
        <v>10.890725186163333</v>
      </c>
      <c r="J29" s="4">
        <v>11.344505402253473</v>
      </c>
      <c r="K29" s="4">
        <v>11.798285618343611</v>
      </c>
      <c r="L29" s="4">
        <v>12.25206583443375</v>
      </c>
      <c r="M29" s="4">
        <v>12.705846050523888</v>
      </c>
      <c r="N29" s="4">
        <v>12.25206583443375</v>
      </c>
      <c r="O29" s="4">
        <v>12.705846050523888</v>
      </c>
      <c r="P29" s="4">
        <v>13.159626266614028</v>
      </c>
      <c r="Q29" s="4">
        <v>12.705846050523888</v>
      </c>
      <c r="R29" s="4">
        <v>11.798285618343611</v>
      </c>
      <c r="S29" s="4">
        <v>12.25206583443375</v>
      </c>
      <c r="T29" s="4">
        <v>13.613406482704166</v>
      </c>
      <c r="U29" s="4">
        <v>14.067186698794305</v>
      </c>
      <c r="V29" s="4">
        <v>14.520966914884445</v>
      </c>
      <c r="W29" s="4">
        <v>16.78986799533514</v>
      </c>
      <c r="X29">
        <v>16.78986799533514</v>
      </c>
    </row>
    <row r="30" spans="1:24" ht="12.75">
      <c r="A30" s="1"/>
      <c r="B30" s="1" t="s">
        <v>179</v>
      </c>
      <c r="C30" s="1"/>
      <c r="D30" s="4">
        <v>14.520966914884445</v>
      </c>
      <c r="E30" s="4">
        <v>15.428527347064723</v>
      </c>
      <c r="F30" s="4">
        <v>16.78986799533514</v>
      </c>
      <c r="G30" s="4">
        <v>18.151208643605557</v>
      </c>
      <c r="H30" s="4">
        <v>19.512549291875974</v>
      </c>
      <c r="I30" s="4">
        <v>19.966329507966112</v>
      </c>
      <c r="J30" s="4">
        <v>21.32767015623653</v>
      </c>
      <c r="K30" s="4">
        <v>22.689010804506946</v>
      </c>
      <c r="L30" s="4">
        <v>25.865472317137918</v>
      </c>
      <c r="M30" s="4">
        <v>27.22681296540833</v>
      </c>
      <c r="N30" s="4">
        <v>28.13437339758861</v>
      </c>
      <c r="O30" s="4">
        <v>30.403274478039307</v>
      </c>
      <c r="P30" s="4">
        <v>31.310834910219583</v>
      </c>
      <c r="Q30" s="4">
        <v>33.12595577458014</v>
      </c>
      <c r="R30" s="4">
        <v>36.302417287211114</v>
      </c>
      <c r="S30" s="4">
        <v>39.02509858375195</v>
      </c>
      <c r="T30" s="4">
        <v>45.37802160901389</v>
      </c>
      <c r="U30" s="4">
        <v>51.730944634275836</v>
      </c>
      <c r="V30" s="4">
        <v>61.26032917216875</v>
      </c>
      <c r="W30" s="4">
        <v>67.15947198134056</v>
      </c>
      <c r="X30">
        <v>76.68885651923347</v>
      </c>
    </row>
    <row r="31" spans="1:24" ht="12.75">
      <c r="A31" s="1"/>
      <c r="B31" s="1" t="s">
        <v>180</v>
      </c>
      <c r="C31" s="1"/>
      <c r="D31" s="4">
        <v>13.159626266614028</v>
      </c>
      <c r="E31" s="4">
        <v>10.890725186163333</v>
      </c>
      <c r="F31" s="4">
        <v>12.705846050523888</v>
      </c>
      <c r="G31" s="4">
        <v>10.890725186163333</v>
      </c>
      <c r="H31" s="4">
        <v>12.705846050523888</v>
      </c>
      <c r="I31" s="4">
        <v>13.613406482704166</v>
      </c>
      <c r="J31" s="4">
        <v>13.159626266614028</v>
      </c>
      <c r="K31" s="4">
        <v>13.159626266614028</v>
      </c>
      <c r="L31" s="4">
        <v>18.604988859695695</v>
      </c>
      <c r="M31" s="4">
        <v>26.773032749318194</v>
      </c>
      <c r="N31" s="4">
        <v>28.13437339758861</v>
      </c>
      <c r="O31" s="4">
        <v>29.949494261949166</v>
      </c>
      <c r="P31" s="4">
        <v>38.117538151571665</v>
      </c>
      <c r="Q31" s="4">
        <v>38.117538151571665</v>
      </c>
      <c r="R31" s="4">
        <v>41.747779880292775</v>
      </c>
      <c r="S31" s="4">
        <v>31.310834910219583</v>
      </c>
      <c r="T31" s="4">
        <v>48.10070290555472</v>
      </c>
      <c r="U31" s="4">
        <v>54.90740614690681</v>
      </c>
      <c r="V31" s="4">
        <v>47.193142473374444</v>
      </c>
      <c r="W31" s="4">
        <v>51.27716441818569</v>
      </c>
      <c r="X31">
        <v>57.630087443447636</v>
      </c>
    </row>
    <row r="32" spans="1:24" ht="12.75">
      <c r="A32" s="1"/>
      <c r="B32" s="1" t="s">
        <v>181</v>
      </c>
      <c r="C32" s="1"/>
      <c r="D32" s="4">
        <v>2.7226812965408334</v>
      </c>
      <c r="E32" s="4">
        <v>3.176461512630972</v>
      </c>
      <c r="F32" s="4">
        <v>4.08402194481125</v>
      </c>
      <c r="G32" s="4">
        <v>4.991582376991528</v>
      </c>
      <c r="H32" s="4">
        <v>4.537802160901389</v>
      </c>
      <c r="I32" s="4">
        <v>5.445362593081667</v>
      </c>
      <c r="J32" s="4">
        <v>6.352923025261944</v>
      </c>
      <c r="K32" s="4">
        <v>7.260483457442223</v>
      </c>
      <c r="L32" s="4">
        <v>9.075604321802778</v>
      </c>
      <c r="M32" s="4">
        <v>8.621824105712639</v>
      </c>
      <c r="N32" s="4">
        <v>8.621824105712639</v>
      </c>
      <c r="O32" s="4">
        <v>9.983164753983056</v>
      </c>
      <c r="P32" s="4">
        <v>10.890725186163333</v>
      </c>
      <c r="Q32" s="4">
        <v>11.344505402253473</v>
      </c>
      <c r="R32" s="4">
        <v>11.798285618343611</v>
      </c>
      <c r="S32" s="4">
        <v>11.798285618343611</v>
      </c>
      <c r="T32" s="4">
        <v>13.613406482704166</v>
      </c>
      <c r="U32" s="4">
        <v>14.067186698794305</v>
      </c>
      <c r="V32" s="4">
        <v>14.520966914884445</v>
      </c>
      <c r="W32" s="4">
        <v>14.974747130974583</v>
      </c>
      <c r="X32">
        <v>15.428527347064723</v>
      </c>
    </row>
    <row r="33" spans="1:24" ht="12.75">
      <c r="A33" s="1"/>
      <c r="B33" s="1" t="s">
        <v>182</v>
      </c>
      <c r="C33" s="1"/>
      <c r="D33" s="4">
        <v>0</v>
      </c>
      <c r="E33" s="4">
        <v>0</v>
      </c>
      <c r="F33" s="4">
        <v>0</v>
      </c>
      <c r="G33" s="4">
        <v>0</v>
      </c>
      <c r="H33" s="4">
        <v>0</v>
      </c>
      <c r="I33" s="4">
        <v>0</v>
      </c>
      <c r="J33" s="4">
        <v>0</v>
      </c>
      <c r="K33" s="4">
        <v>0</v>
      </c>
      <c r="L33" s="4">
        <v>0</v>
      </c>
      <c r="M33" s="4">
        <v>0</v>
      </c>
      <c r="N33" s="4">
        <v>0</v>
      </c>
      <c r="O33" s="4">
        <v>0</v>
      </c>
      <c r="P33" s="4">
        <v>0</v>
      </c>
      <c r="Q33" s="4">
        <v>1.3613406482704167</v>
      </c>
      <c r="R33" s="4">
        <v>0.9075604321802778</v>
      </c>
      <c r="S33" s="4">
        <v>1.3613406482704167</v>
      </c>
      <c r="T33" s="4">
        <v>1.3613406482704167</v>
      </c>
      <c r="U33" s="4">
        <v>1.3613406482704167</v>
      </c>
      <c r="V33" s="4">
        <v>1.8151208643605556</v>
      </c>
      <c r="W33" s="4">
        <v>2.2689010804506946</v>
      </c>
      <c r="X33">
        <v>2.7226812965408334</v>
      </c>
    </row>
    <row r="34" spans="1:24" ht="12.75">
      <c r="A34" s="1"/>
      <c r="B34" s="1" t="s">
        <v>183</v>
      </c>
      <c r="C34" s="1"/>
      <c r="D34" s="4">
        <v>1.8151208643605556</v>
      </c>
      <c r="E34" s="4">
        <v>1.8151208643605556</v>
      </c>
      <c r="F34" s="4">
        <v>1.8151208643605556</v>
      </c>
      <c r="G34" s="4">
        <v>1.8151208643605556</v>
      </c>
      <c r="H34" s="4">
        <v>1.8151208643605556</v>
      </c>
      <c r="I34" s="4">
        <v>1.8151208643605556</v>
      </c>
      <c r="J34" s="4">
        <v>1.8151208643605556</v>
      </c>
      <c r="K34" s="4">
        <v>1.8151208643605556</v>
      </c>
      <c r="L34" s="4">
        <v>1.8151208643605556</v>
      </c>
      <c r="M34" s="4">
        <v>1.8151208643605556</v>
      </c>
      <c r="N34" s="4">
        <v>1.8151208643605556</v>
      </c>
      <c r="O34" s="4">
        <v>1.8151208643605556</v>
      </c>
      <c r="P34" s="4">
        <v>2.2689010804506946</v>
      </c>
      <c r="Q34" s="4">
        <v>2.7226812965408334</v>
      </c>
      <c r="R34" s="4">
        <v>2.7226812965408334</v>
      </c>
      <c r="S34" s="4">
        <v>3.176461512630972</v>
      </c>
      <c r="T34" s="4">
        <v>3.176461512630972</v>
      </c>
      <c r="U34" s="4">
        <v>3.6302417287211113</v>
      </c>
      <c r="V34" s="4">
        <v>4.08402194481125</v>
      </c>
      <c r="W34" s="4">
        <v>4.08402194481125</v>
      </c>
      <c r="X34">
        <v>4.537802160901389</v>
      </c>
    </row>
    <row r="35" spans="1:24" ht="12.75">
      <c r="A35" s="1"/>
      <c r="B35" s="1"/>
      <c r="C35" s="1"/>
      <c r="D35" s="4">
        <v>0</v>
      </c>
      <c r="E35" s="4">
        <v>0</v>
      </c>
      <c r="F35" s="4">
        <v>0</v>
      </c>
      <c r="G35" s="4">
        <v>0</v>
      </c>
      <c r="H35" s="4">
        <v>0</v>
      </c>
      <c r="I35" s="4">
        <v>0</v>
      </c>
      <c r="J35" s="4">
        <v>0</v>
      </c>
      <c r="K35" s="4">
        <v>0</v>
      </c>
      <c r="L35" s="4">
        <v>0</v>
      </c>
      <c r="M35" s="4">
        <v>0</v>
      </c>
      <c r="N35" s="4">
        <v>0</v>
      </c>
      <c r="O35" s="4">
        <v>0</v>
      </c>
      <c r="P35" s="4">
        <v>0</v>
      </c>
      <c r="Q35" s="4">
        <v>0</v>
      </c>
      <c r="R35" s="4">
        <v>0</v>
      </c>
      <c r="S35" s="4">
        <v>0</v>
      </c>
      <c r="T35" s="4">
        <v>0</v>
      </c>
      <c r="U35" s="4">
        <v>0</v>
      </c>
      <c r="V35" s="4">
        <v>0</v>
      </c>
      <c r="W35" s="4">
        <v>0</v>
      </c>
      <c r="X35" s="4">
        <v>0</v>
      </c>
    </row>
    <row r="36" spans="1:24" ht="12.75">
      <c r="A36" s="1"/>
      <c r="B36" s="1" t="s">
        <v>52</v>
      </c>
      <c r="C36" s="1"/>
      <c r="D36" s="4">
        <v>0</v>
      </c>
      <c r="E36" s="4">
        <v>0</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v>111</v>
      </c>
    </row>
    <row r="37" spans="1:24" ht="12.75">
      <c r="A37" s="1"/>
      <c r="C37" s="1" t="s">
        <v>199</v>
      </c>
      <c r="D37" s="4">
        <f>(D2+D3+D4+D5+D6+D7+D8+D9+D10+D14+D15+D16+D17+D21+D22+D23)</f>
        <v>2346.9512776181978</v>
      </c>
      <c r="E37" s="4">
        <f>(E2+E3+E4+E5+E6+E7+E8+E9+E10+E14+E15+E16+E17+E21+E22+E23)</f>
        <v>2296.1278934161032</v>
      </c>
      <c r="F37" s="4">
        <f aca="true" t="shared" si="0" ref="F37:X37">(F2+F3+F4+F5+F6+F7+F8+F9+F10+F14+F15+F16+F17+F21+F22+F23)</f>
        <v>2639.6395169963375</v>
      </c>
      <c r="G37" s="4">
        <f t="shared" si="0"/>
        <v>2897.3866797355367</v>
      </c>
      <c r="H37" s="4">
        <f t="shared" si="0"/>
        <v>2824.7818451611142</v>
      </c>
      <c r="I37" s="4">
        <f t="shared" si="0"/>
        <v>2920.5294707561334</v>
      </c>
      <c r="J37" s="4">
        <f t="shared" si="0"/>
        <v>3032.6131841303977</v>
      </c>
      <c r="K37" s="4">
        <f t="shared" si="0"/>
        <v>3538.578125070903</v>
      </c>
      <c r="L37" s="4">
        <f t="shared" si="0"/>
        <v>3737.7876399344736</v>
      </c>
      <c r="M37" s="4">
        <f t="shared" si="0"/>
        <v>3583.9561466799164</v>
      </c>
      <c r="N37" s="4">
        <f t="shared" si="0"/>
        <v>3856.67805655009</v>
      </c>
      <c r="O37" s="4">
        <f t="shared" si="0"/>
        <v>4354.474953600972</v>
      </c>
      <c r="P37" s="4">
        <f t="shared" si="0"/>
        <v>4801.90224666585</v>
      </c>
      <c r="Q37" s="4">
        <f t="shared" si="0"/>
        <v>5069.632574159031</v>
      </c>
      <c r="R37" s="4">
        <f t="shared" si="0"/>
        <v>5366.858615698072</v>
      </c>
      <c r="S37" s="4">
        <f t="shared" si="0"/>
        <v>6672.384297389401</v>
      </c>
      <c r="T37" s="4">
        <f t="shared" si="0"/>
        <v>7571.776685680057</v>
      </c>
      <c r="U37" s="4">
        <f t="shared" si="0"/>
        <v>8481.606018940787</v>
      </c>
      <c r="V37" s="4">
        <f t="shared" si="0"/>
        <v>9524.846735732015</v>
      </c>
      <c r="W37" s="4">
        <f t="shared" si="0"/>
        <v>10502.743101406266</v>
      </c>
      <c r="X37" s="4">
        <f t="shared" si="0"/>
        <v>12249</v>
      </c>
    </row>
    <row r="38" spans="1:24" ht="12.75">
      <c r="A38" s="1"/>
      <c r="C38" s="1"/>
      <c r="D38" s="4"/>
      <c r="E38" s="4"/>
      <c r="F38" s="4"/>
      <c r="G38" s="4"/>
      <c r="H38" s="4"/>
      <c r="I38" s="4"/>
      <c r="J38" s="4"/>
      <c r="K38" s="4"/>
      <c r="L38" s="4"/>
      <c r="M38" s="4"/>
      <c r="N38" s="4"/>
      <c r="O38" s="4"/>
      <c r="P38" s="4"/>
      <c r="Q38" s="4"/>
      <c r="R38" s="4"/>
      <c r="S38" s="4"/>
      <c r="T38" s="4"/>
      <c r="U38" s="4"/>
      <c r="V38" s="4"/>
      <c r="W38" s="4"/>
      <c r="X38" s="4"/>
    </row>
    <row r="39" spans="1:24" ht="12.75">
      <c r="A39" s="1"/>
      <c r="B39" s="1"/>
      <c r="C39" s="1" t="s">
        <v>234</v>
      </c>
      <c r="D39" s="4">
        <f>(D3+D16+D17)</f>
        <v>1002.4004973431167</v>
      </c>
      <c r="E39" s="4">
        <f aca="true" t="shared" si="1" ref="E39:X39">(E3+E16+E17)</f>
        <v>780.5019716750389</v>
      </c>
      <c r="F39" s="4">
        <f t="shared" si="1"/>
        <v>867.1739929482554</v>
      </c>
      <c r="G39" s="4">
        <f t="shared" si="1"/>
        <v>1004.2156182074773</v>
      </c>
      <c r="H39" s="4">
        <f t="shared" si="1"/>
        <v>979.2577063225198</v>
      </c>
      <c r="I39" s="4">
        <f t="shared" si="1"/>
        <v>968.3669811363563</v>
      </c>
      <c r="J39" s="4">
        <f t="shared" si="1"/>
        <v>959.2913768145536</v>
      </c>
      <c r="K39" s="4">
        <f t="shared" si="1"/>
        <v>1232.4670669008171</v>
      </c>
      <c r="L39" s="4">
        <f t="shared" si="1"/>
        <v>1385.8447799392843</v>
      </c>
      <c r="M39" s="4">
        <f t="shared" si="1"/>
        <v>1379.0380766979322</v>
      </c>
      <c r="N39" s="4">
        <f t="shared" si="1"/>
        <v>1457.088273865436</v>
      </c>
      <c r="O39" s="4">
        <f t="shared" si="1"/>
        <v>1652.667547000286</v>
      </c>
      <c r="P39" s="4">
        <f t="shared" si="1"/>
        <v>1865.0366881304708</v>
      </c>
      <c r="Q39" s="4">
        <f t="shared" si="1"/>
        <v>2029.305126355101</v>
      </c>
      <c r="R39" s="4">
        <f t="shared" si="1"/>
        <v>2156.3635868603396</v>
      </c>
      <c r="S39" s="4">
        <f t="shared" si="1"/>
        <v>2692.731802278884</v>
      </c>
      <c r="T39" s="4">
        <f t="shared" si="1"/>
        <v>2941.4033606962803</v>
      </c>
      <c r="U39" s="4">
        <f t="shared" si="1"/>
        <v>3438.2926973149824</v>
      </c>
      <c r="V39" s="4">
        <f t="shared" si="1"/>
        <v>3967.8542094921745</v>
      </c>
      <c r="W39" s="4">
        <f t="shared" si="1"/>
        <v>4068.593417464185</v>
      </c>
      <c r="X39" s="4">
        <f t="shared" si="1"/>
        <v>4731</v>
      </c>
    </row>
    <row r="40" spans="1:24" ht="12.75">
      <c r="A40" s="1"/>
      <c r="B40" s="1"/>
      <c r="C40" s="1" t="s">
        <v>198</v>
      </c>
      <c r="D40" s="4">
        <f>(D2+D5+D6+D7+D8+D9+D22+D21)</f>
        <v>646.1830277123578</v>
      </c>
      <c r="E40" s="4">
        <f aca="true" t="shared" si="2" ref="E40:X40">(E2+E5+E6+E7+E8+E9+E22+E21)</f>
        <v>728.771027040763</v>
      </c>
      <c r="F40" s="4">
        <f t="shared" si="2"/>
        <v>891.2243444010328</v>
      </c>
      <c r="G40" s="4">
        <f t="shared" si="2"/>
        <v>870.8042346769765</v>
      </c>
      <c r="H40" s="4">
        <f t="shared" si="2"/>
        <v>907.5604321802778</v>
      </c>
      <c r="I40" s="4">
        <f t="shared" si="2"/>
        <v>999.2240358304858</v>
      </c>
      <c r="J40" s="4">
        <f t="shared" si="2"/>
        <v>1001.9467171270268</v>
      </c>
      <c r="K40" s="4">
        <f t="shared" si="2"/>
        <v>1032.349991605066</v>
      </c>
      <c r="L40" s="4">
        <f t="shared" si="2"/>
        <v>1129.4589578483558</v>
      </c>
      <c r="M40" s="4">
        <f t="shared" si="2"/>
        <v>1142.1648038988794</v>
      </c>
      <c r="N40" s="4">
        <f t="shared" si="2"/>
        <v>1261.9627809466765</v>
      </c>
      <c r="O40" s="4">
        <f t="shared" si="2"/>
        <v>1406.7186698794303</v>
      </c>
      <c r="P40" s="4">
        <f t="shared" si="2"/>
        <v>1704.8522718506517</v>
      </c>
      <c r="Q40" s="4">
        <f t="shared" si="2"/>
        <v>1820.5662269536372</v>
      </c>
      <c r="R40" s="4">
        <f t="shared" si="2"/>
        <v>2014.3303792241265</v>
      </c>
      <c r="S40" s="4">
        <f t="shared" si="2"/>
        <v>2340.144574376846</v>
      </c>
      <c r="T40" s="4">
        <f t="shared" si="2"/>
        <v>2633.7403741871667</v>
      </c>
      <c r="U40" s="4">
        <f t="shared" si="2"/>
        <v>3003.1174700845395</v>
      </c>
      <c r="V40" s="4">
        <f t="shared" si="2"/>
        <v>3443.284279691974</v>
      </c>
      <c r="W40" s="4">
        <f t="shared" si="2"/>
        <v>4108.0722962640275</v>
      </c>
      <c r="X40" s="4">
        <f t="shared" si="2"/>
        <v>4850</v>
      </c>
    </row>
    <row r="41" spans="1:24" ht="12.75">
      <c r="A41" s="1"/>
      <c r="B41" s="1"/>
      <c r="C41" s="1" t="s">
        <v>233</v>
      </c>
      <c r="D41" s="4">
        <f>(D4+D14)</f>
        <v>320.36883255963807</v>
      </c>
      <c r="E41" s="4">
        <f aca="true" t="shared" si="3" ref="E41:X41">(E4+E14)</f>
        <v>366.65441460083224</v>
      </c>
      <c r="F41" s="4">
        <f t="shared" si="3"/>
        <v>430.18364485345165</v>
      </c>
      <c r="G41" s="4">
        <f t="shared" si="3"/>
        <v>596.7209841585327</v>
      </c>
      <c r="H41" s="4">
        <f t="shared" si="3"/>
        <v>492.8053146738908</v>
      </c>
      <c r="I41" s="4">
        <f t="shared" si="3"/>
        <v>436.0827876626235</v>
      </c>
      <c r="J41" s="4">
        <f t="shared" si="3"/>
        <v>510.0489628853161</v>
      </c>
      <c r="K41" s="4">
        <f t="shared" si="3"/>
        <v>653.8972913858902</v>
      </c>
      <c r="L41" s="4">
        <f t="shared" si="3"/>
        <v>652.0821705215295</v>
      </c>
      <c r="M41" s="4">
        <f t="shared" si="3"/>
        <v>527.2926110967414</v>
      </c>
      <c r="N41" s="4">
        <f t="shared" si="3"/>
        <v>581.2924568114679</v>
      </c>
      <c r="O41" s="4">
        <f t="shared" si="3"/>
        <v>675.2249615421266</v>
      </c>
      <c r="P41" s="4">
        <f t="shared" si="3"/>
        <v>737.8466313625659</v>
      </c>
      <c r="Q41" s="4">
        <f t="shared" si="3"/>
        <v>718.78786228678</v>
      </c>
      <c r="R41" s="4">
        <f t="shared" si="3"/>
        <v>688.8383680248309</v>
      </c>
      <c r="S41" s="4">
        <f t="shared" si="3"/>
        <v>742.8382137395574</v>
      </c>
      <c r="T41" s="4">
        <f t="shared" si="3"/>
        <v>999.2240358304858</v>
      </c>
      <c r="U41" s="4">
        <f t="shared" si="3"/>
        <v>1048.686079384311</v>
      </c>
      <c r="V41" s="4">
        <f t="shared" si="3"/>
        <v>1101.3245844507671</v>
      </c>
      <c r="W41" s="4">
        <f t="shared" si="3"/>
        <v>1318.2315277418534</v>
      </c>
      <c r="X41" s="4">
        <f t="shared" si="3"/>
        <v>1684</v>
      </c>
    </row>
    <row r="42" spans="1:24" ht="12.75">
      <c r="A42" s="1"/>
      <c r="B42" s="1"/>
      <c r="C42" s="1" t="s">
        <v>200</v>
      </c>
      <c r="D42" s="4">
        <f>(D10+D15)</f>
        <v>214.6380422106357</v>
      </c>
      <c r="E42" s="4">
        <f aca="true" t="shared" si="4" ref="E42:X42">(E10+E15)</f>
        <v>255.93204187483832</v>
      </c>
      <c r="F42" s="4">
        <f t="shared" si="4"/>
        <v>272.26812965408334</v>
      </c>
      <c r="G42" s="4">
        <f t="shared" si="4"/>
        <v>258.65472317137915</v>
      </c>
      <c r="H42" s="4">
        <f t="shared" si="4"/>
        <v>281.34373397588615</v>
      </c>
      <c r="I42" s="4">
        <f t="shared" si="4"/>
        <v>336.7049203388831</v>
      </c>
      <c r="J42" s="4">
        <f t="shared" si="4"/>
        <v>361.20905200775053</v>
      </c>
      <c r="K42" s="4">
        <f t="shared" si="4"/>
        <v>396.6039088627814</v>
      </c>
      <c r="L42" s="4">
        <f t="shared" si="4"/>
        <v>467.39362257284307</v>
      </c>
      <c r="M42" s="4">
        <f t="shared" si="4"/>
        <v>455.14155673840935</v>
      </c>
      <c r="N42" s="4">
        <f t="shared" si="4"/>
        <v>475.1078862463754</v>
      </c>
      <c r="O42" s="4">
        <f t="shared" si="4"/>
        <v>532.7379736898231</v>
      </c>
      <c r="P42" s="4">
        <f t="shared" si="4"/>
        <v>396.6039088627814</v>
      </c>
      <c r="Q42" s="4">
        <f t="shared" si="4"/>
        <v>399.78037037541236</v>
      </c>
      <c r="R42" s="4">
        <f t="shared" si="4"/>
        <v>400.2341505915025</v>
      </c>
      <c r="S42" s="4">
        <f t="shared" si="4"/>
        <v>505.96494094050485</v>
      </c>
      <c r="T42" s="4">
        <f t="shared" si="4"/>
        <v>532.284193473733</v>
      </c>
      <c r="U42" s="4">
        <f t="shared" si="4"/>
        <v>542.2673582277159</v>
      </c>
      <c r="V42" s="4">
        <f t="shared" si="4"/>
        <v>587.6453798367298</v>
      </c>
      <c r="W42" s="4">
        <f t="shared" si="4"/>
        <v>564.5025888161329</v>
      </c>
      <c r="X42" s="4">
        <f t="shared" si="4"/>
        <v>628</v>
      </c>
    </row>
    <row r="43" spans="1:24" ht="12.75">
      <c r="A43" s="1"/>
      <c r="B43" s="1"/>
      <c r="C43" s="1" t="s">
        <v>201</v>
      </c>
      <c r="D43" s="4">
        <f>(D23)</f>
        <v>163.36087779244997</v>
      </c>
      <c r="E43" s="4">
        <f aca="true" t="shared" si="5" ref="E43:X43">(E23)</f>
        <v>164.26843822463027</v>
      </c>
      <c r="F43" s="4">
        <f t="shared" si="5"/>
        <v>178.78940513951468</v>
      </c>
      <c r="G43" s="4">
        <f t="shared" si="5"/>
        <v>166.9911195211711</v>
      </c>
      <c r="H43" s="4">
        <f t="shared" si="5"/>
        <v>163.81465800854014</v>
      </c>
      <c r="I43" s="4">
        <f t="shared" si="5"/>
        <v>180.15074578778513</v>
      </c>
      <c r="J43" s="4">
        <f t="shared" si="5"/>
        <v>200.11707529575125</v>
      </c>
      <c r="K43" s="4">
        <f t="shared" si="5"/>
        <v>223.25986631634834</v>
      </c>
      <c r="L43" s="4">
        <f t="shared" si="5"/>
        <v>103.00810905246152</v>
      </c>
      <c r="M43" s="4">
        <f t="shared" si="5"/>
        <v>80.31909824795457</v>
      </c>
      <c r="N43" s="4">
        <f t="shared" si="5"/>
        <v>81.22665868013486</v>
      </c>
      <c r="O43" s="4">
        <f t="shared" si="5"/>
        <v>87.12580148930667</v>
      </c>
      <c r="P43" s="4">
        <f t="shared" si="5"/>
        <v>97.56274645937987</v>
      </c>
      <c r="Q43" s="4">
        <f t="shared" si="5"/>
        <v>101.19298818810097</v>
      </c>
      <c r="R43" s="4">
        <f t="shared" si="5"/>
        <v>107.09213099727276</v>
      </c>
      <c r="S43" s="4">
        <f t="shared" si="5"/>
        <v>390.70476605360955</v>
      </c>
      <c r="T43" s="4">
        <f t="shared" si="5"/>
        <v>465.12472149239244</v>
      </c>
      <c r="U43" s="4">
        <f t="shared" si="5"/>
        <v>449.2424139292375</v>
      </c>
      <c r="V43" s="4">
        <f t="shared" si="5"/>
        <v>424.73828226037006</v>
      </c>
      <c r="W43" s="4">
        <f t="shared" si="5"/>
        <v>443.3432711200657</v>
      </c>
      <c r="X43" s="4">
        <f t="shared" si="5"/>
        <v>356</v>
      </c>
    </row>
    <row r="44" spans="1:24" ht="12.75">
      <c r="A44" s="1"/>
      <c r="B44" s="1"/>
      <c r="C44" s="1" t="s">
        <v>202</v>
      </c>
      <c r="D44" s="4">
        <f>SUM(D39:D43)</f>
        <v>2346.9512776181987</v>
      </c>
      <c r="E44" s="4">
        <f aca="true" t="shared" si="6" ref="E44:X44">SUM(E39:E43)</f>
        <v>2296.127893416103</v>
      </c>
      <c r="F44" s="4">
        <f t="shared" si="6"/>
        <v>2639.639516996338</v>
      </c>
      <c r="G44" s="4">
        <f t="shared" si="6"/>
        <v>2897.386679735537</v>
      </c>
      <c r="H44" s="4">
        <f t="shared" si="6"/>
        <v>2824.7818451611142</v>
      </c>
      <c r="I44" s="4">
        <f t="shared" si="6"/>
        <v>2920.5294707561343</v>
      </c>
      <c r="J44" s="4">
        <f t="shared" si="6"/>
        <v>3032.613184130398</v>
      </c>
      <c r="K44" s="4">
        <f t="shared" si="6"/>
        <v>3538.5781250709033</v>
      </c>
      <c r="L44" s="4">
        <f t="shared" si="6"/>
        <v>3737.7876399344736</v>
      </c>
      <c r="M44" s="4">
        <f t="shared" si="6"/>
        <v>3583.956146679917</v>
      </c>
      <c r="N44" s="4">
        <f t="shared" si="6"/>
        <v>3856.678056550091</v>
      </c>
      <c r="O44" s="4">
        <f t="shared" si="6"/>
        <v>4354.474953600972</v>
      </c>
      <c r="P44" s="4">
        <f t="shared" si="6"/>
        <v>4801.90224666585</v>
      </c>
      <c r="Q44" s="4">
        <f t="shared" si="6"/>
        <v>5069.632574159032</v>
      </c>
      <c r="R44" s="4">
        <f t="shared" si="6"/>
        <v>5366.858615698073</v>
      </c>
      <c r="S44" s="4">
        <f t="shared" si="6"/>
        <v>6672.384297389401</v>
      </c>
      <c r="T44" s="4">
        <f t="shared" si="6"/>
        <v>7571.776685680058</v>
      </c>
      <c r="U44" s="4">
        <f t="shared" si="6"/>
        <v>8481.606018940785</v>
      </c>
      <c r="V44" s="4">
        <f t="shared" si="6"/>
        <v>9524.846735732015</v>
      </c>
      <c r="W44" s="4">
        <f t="shared" si="6"/>
        <v>10502.743101406264</v>
      </c>
      <c r="X44" s="4">
        <f t="shared" si="6"/>
        <v>12249</v>
      </c>
    </row>
    <row r="45" spans="1:24" ht="12.75">
      <c r="A45" s="1"/>
      <c r="B45" s="1"/>
      <c r="D45" s="4"/>
      <c r="E45" s="4"/>
      <c r="F45" s="4"/>
      <c r="G45" s="4"/>
      <c r="H45" s="4"/>
      <c r="I45" s="4"/>
      <c r="J45" s="4"/>
      <c r="K45" s="4"/>
      <c r="L45" s="4"/>
      <c r="M45" s="4"/>
      <c r="N45" s="4"/>
      <c r="O45" s="4"/>
      <c r="P45" s="4"/>
      <c r="Q45" s="4"/>
      <c r="R45" s="4"/>
      <c r="S45" s="4"/>
      <c r="T45" s="4"/>
      <c r="U45" s="4"/>
      <c r="V45" s="4"/>
      <c r="W45" s="4"/>
      <c r="X45" s="4"/>
    </row>
    <row r="46" spans="1:24" ht="12.75">
      <c r="A46" s="1"/>
      <c r="B46" s="1"/>
      <c r="C46" s="1" t="s">
        <v>87</v>
      </c>
      <c r="D46" s="4">
        <v>281.15712438120465</v>
      </c>
      <c r="E46" s="4">
        <v>311.36168242317444</v>
      </c>
      <c r="F46" s="4">
        <v>349.1863632843848</v>
      </c>
      <c r="G46" s="4">
        <v>393.6037238890508</v>
      </c>
      <c r="H46" s="4">
        <v>446.70433152465944</v>
      </c>
      <c r="I46" s="4">
        <v>492.81876337526046</v>
      </c>
      <c r="J46" s="4">
        <v>542.7587033719308</v>
      </c>
      <c r="K46" s="4">
        <v>592.9193213213414</v>
      </c>
      <c r="L46" s="4">
        <v>1125.004154989194</v>
      </c>
      <c r="M46" s="4">
        <v>1176.8465371227126</v>
      </c>
      <c r="N46" s="4">
        <v>1235.4215763681375</v>
      </c>
      <c r="O46" s="4">
        <v>1392.4618469238435</v>
      </c>
      <c r="P46" s="4">
        <v>1503.2349284983372</v>
      </c>
      <c r="Q46" s="4">
        <v>1627.3416269455947</v>
      </c>
      <c r="R46" s="4">
        <v>2141.706097045529</v>
      </c>
      <c r="S46" s="4">
        <v>2570.41056331059</v>
      </c>
      <c r="T46" s="4">
        <v>3200.076697271433</v>
      </c>
      <c r="U46" s="4">
        <v>3716.3371667316774</v>
      </c>
      <c r="V46" s="4">
        <v>4240.733897656237</v>
      </c>
      <c r="W46" s="4">
        <v>5027.4183405184685</v>
      </c>
      <c r="X46">
        <v>6131</v>
      </c>
    </row>
    <row r="47" spans="1:24" ht="12.75">
      <c r="A47" s="1"/>
      <c r="B47" s="1"/>
      <c r="C47" s="1" t="s">
        <v>219</v>
      </c>
      <c r="D47" s="4"/>
      <c r="E47" s="4">
        <f aca="true" t="shared" si="7" ref="E47:J47">(E39+E40+E41+E42+E43+E46)</f>
        <v>2607.489575839277</v>
      </c>
      <c r="F47" s="4">
        <f t="shared" si="7"/>
        <v>2988.8258802807227</v>
      </c>
      <c r="G47" s="4">
        <f t="shared" si="7"/>
        <v>3290.990403624588</v>
      </c>
      <c r="H47" s="4">
        <f t="shared" si="7"/>
        <v>3271.486176685774</v>
      </c>
      <c r="I47" s="4">
        <f t="shared" si="7"/>
        <v>3413.3482341313947</v>
      </c>
      <c r="J47" s="4">
        <f t="shared" si="7"/>
        <v>3575.3718875023287</v>
      </c>
      <c r="K47" s="4">
        <f aca="true" t="shared" si="8" ref="K47:X47">(K39+K40+K41+K42+K43+K46)</f>
        <v>4131.4974463922445</v>
      </c>
      <c r="L47" s="4">
        <f t="shared" si="8"/>
        <v>4862.791794923667</v>
      </c>
      <c r="M47" s="4">
        <f t="shared" si="8"/>
        <v>4760.802683802629</v>
      </c>
      <c r="N47" s="4">
        <f t="shared" si="8"/>
        <v>5092.099632918228</v>
      </c>
      <c r="O47" s="4">
        <f t="shared" si="8"/>
        <v>5746.936800524816</v>
      </c>
      <c r="P47" s="4">
        <f t="shared" si="8"/>
        <v>6305.137175164187</v>
      </c>
      <c r="Q47" s="4">
        <f t="shared" si="8"/>
        <v>6696.974201104626</v>
      </c>
      <c r="R47" s="4">
        <f t="shared" si="8"/>
        <v>7508.564712743602</v>
      </c>
      <c r="S47" s="4">
        <f t="shared" si="8"/>
        <v>9242.79486069999</v>
      </c>
      <c r="T47" s="4">
        <f t="shared" si="8"/>
        <v>10771.85338295149</v>
      </c>
      <c r="U47" s="4">
        <f t="shared" si="8"/>
        <v>12197.943185672462</v>
      </c>
      <c r="V47" s="4">
        <f t="shared" si="8"/>
        <v>13765.580633388252</v>
      </c>
      <c r="W47" s="4">
        <f t="shared" si="8"/>
        <v>15530.161441924733</v>
      </c>
      <c r="X47" s="4">
        <f t="shared" si="8"/>
        <v>18380</v>
      </c>
    </row>
    <row r="48" spans="1:24" ht="12.75">
      <c r="A48" s="1"/>
      <c r="B48" s="1"/>
      <c r="D48" s="4"/>
      <c r="E48" s="4"/>
      <c r="F48" s="4"/>
      <c r="G48" s="4"/>
      <c r="H48" s="4"/>
      <c r="I48" s="4"/>
      <c r="J48" s="4"/>
      <c r="K48" s="4"/>
      <c r="L48" s="4"/>
      <c r="M48" s="4"/>
      <c r="N48" s="4"/>
      <c r="O48" s="4"/>
      <c r="P48" s="4"/>
      <c r="Q48" s="4"/>
      <c r="R48" s="4"/>
      <c r="S48" s="4"/>
      <c r="T48" s="4"/>
      <c r="U48" s="4"/>
      <c r="V48" s="4"/>
      <c r="W48" s="4"/>
      <c r="X48" s="4"/>
    </row>
    <row r="49" spans="1:24" ht="12.75">
      <c r="A49" s="1"/>
      <c r="B49" s="1"/>
      <c r="C49" s="1" t="s">
        <v>203</v>
      </c>
      <c r="D49" s="4">
        <f>(D39+D46)</f>
        <v>1283.5576217243215</v>
      </c>
      <c r="E49" s="4">
        <f aca="true" t="shared" si="9" ref="E49:X49">(E39+E46)</f>
        <v>1091.8636540982134</v>
      </c>
      <c r="F49" s="4">
        <f t="shared" si="9"/>
        <v>1216.3603562326402</v>
      </c>
      <c r="G49" s="4">
        <f t="shared" si="9"/>
        <v>1397.819342096528</v>
      </c>
      <c r="H49" s="4">
        <f t="shared" si="9"/>
        <v>1425.962037847179</v>
      </c>
      <c r="I49" s="4">
        <f t="shared" si="9"/>
        <v>1461.1857445116168</v>
      </c>
      <c r="J49" s="4">
        <f t="shared" si="9"/>
        <v>1502.0500801864844</v>
      </c>
      <c r="K49" s="4">
        <f t="shared" si="9"/>
        <v>1825.3863882221585</v>
      </c>
      <c r="L49" s="4">
        <f t="shared" si="9"/>
        <v>2510.8489349284782</v>
      </c>
      <c r="M49" s="4">
        <f t="shared" si="9"/>
        <v>2555.8846138206445</v>
      </c>
      <c r="N49" s="4">
        <f t="shared" si="9"/>
        <v>2692.509850233573</v>
      </c>
      <c r="O49" s="4">
        <f t="shared" si="9"/>
        <v>3045.1293939241295</v>
      </c>
      <c r="P49" s="4">
        <f t="shared" si="9"/>
        <v>3368.2716166288083</v>
      </c>
      <c r="Q49" s="4">
        <f t="shared" si="9"/>
        <v>3656.6467533006958</v>
      </c>
      <c r="R49" s="4">
        <f t="shared" si="9"/>
        <v>4298.069683905869</v>
      </c>
      <c r="S49" s="4">
        <f t="shared" si="9"/>
        <v>5263.142365589474</v>
      </c>
      <c r="T49" s="4">
        <f t="shared" si="9"/>
        <v>6141.480057967714</v>
      </c>
      <c r="U49" s="4">
        <f t="shared" si="9"/>
        <v>7154.629864046659</v>
      </c>
      <c r="V49" s="4">
        <f t="shared" si="9"/>
        <v>8208.588107148411</v>
      </c>
      <c r="W49" s="4">
        <f t="shared" si="9"/>
        <v>9096.011757982655</v>
      </c>
      <c r="X49" s="4">
        <f t="shared" si="9"/>
        <v>10862</v>
      </c>
    </row>
    <row r="50" spans="1:24" ht="12.75">
      <c r="A50" s="1"/>
      <c r="B50" s="1"/>
      <c r="D50" s="4"/>
      <c r="E50" s="4"/>
      <c r="F50" s="4"/>
      <c r="G50" s="4"/>
      <c r="H50" s="4"/>
      <c r="I50" s="4"/>
      <c r="J50" s="4"/>
      <c r="K50" s="4"/>
      <c r="L50" s="4"/>
      <c r="M50" s="4"/>
      <c r="N50" s="4"/>
      <c r="O50" s="4"/>
      <c r="P50" s="4"/>
      <c r="Q50" s="4"/>
      <c r="R50" s="4"/>
      <c r="S50" s="4"/>
      <c r="T50" s="4"/>
      <c r="U50" s="4"/>
      <c r="V50" s="4"/>
      <c r="W50" s="4"/>
      <c r="X50" s="4"/>
    </row>
    <row r="51" spans="1:24" ht="12.75">
      <c r="A51" s="1"/>
      <c r="B51" s="1"/>
      <c r="C51" s="1" t="s">
        <v>232</v>
      </c>
      <c r="D51" s="47">
        <f>(D49/1000)</f>
        <v>1.2835576217243214</v>
      </c>
      <c r="E51" s="47">
        <f aca="true" t="shared" si="10" ref="E51:X51">(E49/1000)</f>
        <v>1.0918636540982134</v>
      </c>
      <c r="F51" s="47">
        <f t="shared" si="10"/>
        <v>1.2163603562326402</v>
      </c>
      <c r="G51" s="47">
        <f t="shared" si="10"/>
        <v>1.3978193420965281</v>
      </c>
      <c r="H51" s="47">
        <f t="shared" si="10"/>
        <v>1.4259620378471791</v>
      </c>
      <c r="I51" s="47">
        <f t="shared" si="10"/>
        <v>1.4611857445116168</v>
      </c>
      <c r="J51" s="47">
        <f t="shared" si="10"/>
        <v>1.5020500801864844</v>
      </c>
      <c r="K51" s="47">
        <f t="shared" si="10"/>
        <v>1.8253863882221586</v>
      </c>
      <c r="L51" s="47">
        <f t="shared" si="10"/>
        <v>2.5108489349284784</v>
      </c>
      <c r="M51" s="47">
        <f t="shared" si="10"/>
        <v>2.5558846138206444</v>
      </c>
      <c r="N51" s="47">
        <f t="shared" si="10"/>
        <v>2.692509850233573</v>
      </c>
      <c r="O51" s="47">
        <f t="shared" si="10"/>
        <v>3.0451293939241295</v>
      </c>
      <c r="P51" s="47">
        <f t="shared" si="10"/>
        <v>3.3682716166288085</v>
      </c>
      <c r="Q51" s="47">
        <f t="shared" si="10"/>
        <v>3.656646753300696</v>
      </c>
      <c r="R51" s="47">
        <f t="shared" si="10"/>
        <v>4.298069683905869</v>
      </c>
      <c r="S51" s="47">
        <f t="shared" si="10"/>
        <v>5.2631423655894745</v>
      </c>
      <c r="T51" s="47">
        <f t="shared" si="10"/>
        <v>6.141480057967714</v>
      </c>
      <c r="U51" s="47">
        <f t="shared" si="10"/>
        <v>7.154629864046659</v>
      </c>
      <c r="V51" s="47">
        <f t="shared" si="10"/>
        <v>8.208588107148412</v>
      </c>
      <c r="W51" s="47">
        <f t="shared" si="10"/>
        <v>9.096011757982655</v>
      </c>
      <c r="X51" s="47">
        <f t="shared" si="10"/>
        <v>10.862</v>
      </c>
    </row>
    <row r="52" spans="1:24" ht="12.75">
      <c r="A52" s="1"/>
      <c r="B52" s="1"/>
      <c r="C52" s="1" t="s">
        <v>198</v>
      </c>
      <c r="D52" s="47">
        <f>(D40/1000)</f>
        <v>0.6461830277123578</v>
      </c>
      <c r="E52" s="47">
        <f aca="true" t="shared" si="11" ref="E52:X52">(E40/1000)</f>
        <v>0.728771027040763</v>
      </c>
      <c r="F52" s="47">
        <f t="shared" si="11"/>
        <v>0.8912243444010328</v>
      </c>
      <c r="G52" s="47">
        <f t="shared" si="11"/>
        <v>0.8708042346769765</v>
      </c>
      <c r="H52" s="47">
        <f t="shared" si="11"/>
        <v>0.9075604321802777</v>
      </c>
      <c r="I52" s="47">
        <f t="shared" si="11"/>
        <v>0.9992240358304858</v>
      </c>
      <c r="J52" s="47">
        <f t="shared" si="11"/>
        <v>1.0019467171270269</v>
      </c>
      <c r="K52" s="47">
        <f t="shared" si="11"/>
        <v>1.032349991605066</v>
      </c>
      <c r="L52" s="47">
        <f t="shared" si="11"/>
        <v>1.1294589578483558</v>
      </c>
      <c r="M52" s="47">
        <f t="shared" si="11"/>
        <v>1.1421648038988794</v>
      </c>
      <c r="N52" s="47">
        <f t="shared" si="11"/>
        <v>1.2619627809466765</v>
      </c>
      <c r="O52" s="47">
        <f t="shared" si="11"/>
        <v>1.4067186698794303</v>
      </c>
      <c r="P52" s="47">
        <f t="shared" si="11"/>
        <v>1.7048522718506518</v>
      </c>
      <c r="Q52" s="47">
        <f t="shared" si="11"/>
        <v>1.8205662269536371</v>
      </c>
      <c r="R52" s="47">
        <f t="shared" si="11"/>
        <v>2.0143303792241265</v>
      </c>
      <c r="S52" s="47">
        <f t="shared" si="11"/>
        <v>2.340144574376846</v>
      </c>
      <c r="T52" s="47">
        <f t="shared" si="11"/>
        <v>2.6337403741871666</v>
      </c>
      <c r="U52" s="47">
        <f t="shared" si="11"/>
        <v>3.0031174700845393</v>
      </c>
      <c r="V52" s="47">
        <f t="shared" si="11"/>
        <v>3.443284279691974</v>
      </c>
      <c r="W52" s="47">
        <f t="shared" si="11"/>
        <v>4.1080722962640275</v>
      </c>
      <c r="X52" s="47">
        <f t="shared" si="11"/>
        <v>4.85</v>
      </c>
    </row>
    <row r="53" spans="1:24" ht="12.75">
      <c r="A53" s="1"/>
      <c r="B53" s="1"/>
      <c r="C53" s="1" t="s">
        <v>233</v>
      </c>
      <c r="D53" s="47">
        <f>(D41/1000)</f>
        <v>0.32036883255963805</v>
      </c>
      <c r="E53" s="47">
        <f aca="true" t="shared" si="12" ref="E53:X53">(E41/1000)</f>
        <v>0.36665441460083226</v>
      </c>
      <c r="F53" s="47">
        <f t="shared" si="12"/>
        <v>0.4301836448534517</v>
      </c>
      <c r="G53" s="47">
        <f t="shared" si="12"/>
        <v>0.5967209841585327</v>
      </c>
      <c r="H53" s="47">
        <f t="shared" si="12"/>
        <v>0.49280531467389077</v>
      </c>
      <c r="I53" s="47">
        <f t="shared" si="12"/>
        <v>0.4360827876626235</v>
      </c>
      <c r="J53" s="47">
        <f t="shared" si="12"/>
        <v>0.5100489628853161</v>
      </c>
      <c r="K53" s="47">
        <f t="shared" si="12"/>
        <v>0.6538972913858901</v>
      </c>
      <c r="L53" s="47">
        <f t="shared" si="12"/>
        <v>0.6520821705215295</v>
      </c>
      <c r="M53" s="47">
        <f t="shared" si="12"/>
        <v>0.5272926110967414</v>
      </c>
      <c r="N53" s="47">
        <f t="shared" si="12"/>
        <v>0.5812924568114679</v>
      </c>
      <c r="O53" s="47">
        <f t="shared" si="12"/>
        <v>0.6752249615421266</v>
      </c>
      <c r="P53" s="47">
        <f t="shared" si="12"/>
        <v>0.7378466313625659</v>
      </c>
      <c r="Q53" s="47">
        <f t="shared" si="12"/>
        <v>0.7187878622867799</v>
      </c>
      <c r="R53" s="47">
        <f t="shared" si="12"/>
        <v>0.6888383680248309</v>
      </c>
      <c r="S53" s="47">
        <f t="shared" si="12"/>
        <v>0.7428382137395574</v>
      </c>
      <c r="T53" s="47">
        <f t="shared" si="12"/>
        <v>0.9992240358304858</v>
      </c>
      <c r="U53" s="47">
        <f t="shared" si="12"/>
        <v>1.048686079384311</v>
      </c>
      <c r="V53" s="47">
        <f t="shared" si="12"/>
        <v>1.101324584450767</v>
      </c>
      <c r="W53" s="47">
        <f t="shared" si="12"/>
        <v>1.3182315277418533</v>
      </c>
      <c r="X53" s="47">
        <f t="shared" si="12"/>
        <v>1.684</v>
      </c>
    </row>
    <row r="54" spans="3:24" ht="12.75">
      <c r="C54" s="1" t="s">
        <v>200</v>
      </c>
      <c r="D54" s="47">
        <f>(D42/1000)</f>
        <v>0.21463804221063568</v>
      </c>
      <c r="E54" s="47">
        <f aca="true" t="shared" si="13" ref="E54:X54">(E42/1000)</f>
        <v>0.2559320418748383</v>
      </c>
      <c r="F54" s="47">
        <f t="shared" si="13"/>
        <v>0.2722681296540833</v>
      </c>
      <c r="G54" s="47">
        <f t="shared" si="13"/>
        <v>0.25865472317137916</v>
      </c>
      <c r="H54" s="47">
        <f t="shared" si="13"/>
        <v>0.28134373397588613</v>
      </c>
      <c r="I54" s="47">
        <f t="shared" si="13"/>
        <v>0.3367049203388831</v>
      </c>
      <c r="J54" s="47">
        <f t="shared" si="13"/>
        <v>0.36120905200775055</v>
      </c>
      <c r="K54" s="47">
        <f t="shared" si="13"/>
        <v>0.3966039088627814</v>
      </c>
      <c r="L54" s="47">
        <f t="shared" si="13"/>
        <v>0.46739362257284306</v>
      </c>
      <c r="M54" s="47">
        <f t="shared" si="13"/>
        <v>0.45514155673840934</v>
      </c>
      <c r="N54" s="47">
        <f t="shared" si="13"/>
        <v>0.4751078862463754</v>
      </c>
      <c r="O54" s="47">
        <f t="shared" si="13"/>
        <v>0.5327379736898231</v>
      </c>
      <c r="P54" s="47">
        <f t="shared" si="13"/>
        <v>0.3966039088627814</v>
      </c>
      <c r="Q54" s="47">
        <f t="shared" si="13"/>
        <v>0.39978037037541236</v>
      </c>
      <c r="R54" s="47">
        <f t="shared" si="13"/>
        <v>0.4002341505915025</v>
      </c>
      <c r="S54" s="47">
        <f t="shared" si="13"/>
        <v>0.5059649409405048</v>
      </c>
      <c r="T54" s="47">
        <f t="shared" si="13"/>
        <v>0.532284193473733</v>
      </c>
      <c r="U54" s="47">
        <f t="shared" si="13"/>
        <v>0.5422673582277159</v>
      </c>
      <c r="V54" s="47">
        <f t="shared" si="13"/>
        <v>0.5876453798367298</v>
      </c>
      <c r="W54" s="47">
        <f t="shared" si="13"/>
        <v>0.5645025888161329</v>
      </c>
      <c r="X54" s="47">
        <f t="shared" si="13"/>
        <v>0.628</v>
      </c>
    </row>
    <row r="55" spans="3:24" ht="12.75">
      <c r="C55" s="1" t="s">
        <v>201</v>
      </c>
      <c r="D55" s="47">
        <f>(D43/1000)</f>
        <v>0.16336087779244998</v>
      </c>
      <c r="E55" s="47">
        <f aca="true" t="shared" si="14" ref="E55:X55">(E43/1000)</f>
        <v>0.16426843822463028</v>
      </c>
      <c r="F55" s="47">
        <f t="shared" si="14"/>
        <v>0.1787894051395147</v>
      </c>
      <c r="G55" s="47">
        <f t="shared" si="14"/>
        <v>0.1669911195211711</v>
      </c>
      <c r="H55" s="47">
        <f t="shared" si="14"/>
        <v>0.16381465800854014</v>
      </c>
      <c r="I55" s="47">
        <f t="shared" si="14"/>
        <v>0.18015074578778512</v>
      </c>
      <c r="J55" s="47">
        <f t="shared" si="14"/>
        <v>0.20011707529575126</v>
      </c>
      <c r="K55" s="47">
        <f t="shared" si="14"/>
        <v>0.22325986631634834</v>
      </c>
      <c r="L55" s="47">
        <f t="shared" si="14"/>
        <v>0.10300810905246152</v>
      </c>
      <c r="M55" s="47">
        <f t="shared" si="14"/>
        <v>0.08031909824795457</v>
      </c>
      <c r="N55" s="47">
        <f t="shared" si="14"/>
        <v>0.08122665868013486</v>
      </c>
      <c r="O55" s="47">
        <f t="shared" si="14"/>
        <v>0.08712580148930667</v>
      </c>
      <c r="P55" s="47">
        <f t="shared" si="14"/>
        <v>0.09756274645937987</v>
      </c>
      <c r="Q55" s="47">
        <f t="shared" si="14"/>
        <v>0.10119298818810096</v>
      </c>
      <c r="R55" s="47">
        <f t="shared" si="14"/>
        <v>0.10709213099727276</v>
      </c>
      <c r="S55" s="47">
        <f t="shared" si="14"/>
        <v>0.39070476605360954</v>
      </c>
      <c r="T55" s="47">
        <f t="shared" si="14"/>
        <v>0.4651247214923924</v>
      </c>
      <c r="U55" s="47">
        <f t="shared" si="14"/>
        <v>0.4492424139292375</v>
      </c>
      <c r="V55" s="47">
        <f t="shared" si="14"/>
        <v>0.4247382822603701</v>
      </c>
      <c r="W55" s="47">
        <f t="shared" si="14"/>
        <v>0.4433432711200657</v>
      </c>
      <c r="X55" s="47">
        <f t="shared" si="14"/>
        <v>0.356</v>
      </c>
    </row>
    <row r="56" spans="4:24" ht="12.75">
      <c r="D56" s="47">
        <f>SUM(D51:D55)</f>
        <v>2.6281084019994028</v>
      </c>
      <c r="E56" s="47">
        <f aca="true" t="shared" si="15" ref="E56:X56">SUM(E51:E55)</f>
        <v>2.6074895758392773</v>
      </c>
      <c r="F56" s="47">
        <f t="shared" si="15"/>
        <v>2.9888258802807224</v>
      </c>
      <c r="G56" s="47">
        <f t="shared" si="15"/>
        <v>3.290990403624588</v>
      </c>
      <c r="H56" s="47">
        <f t="shared" si="15"/>
        <v>3.2714861766857735</v>
      </c>
      <c r="I56" s="47">
        <f t="shared" si="15"/>
        <v>3.413348234131394</v>
      </c>
      <c r="J56" s="47">
        <f t="shared" si="15"/>
        <v>3.575371887502329</v>
      </c>
      <c r="K56" s="47">
        <f t="shared" si="15"/>
        <v>4.1314974463922445</v>
      </c>
      <c r="L56" s="47">
        <f t="shared" si="15"/>
        <v>4.862791794923669</v>
      </c>
      <c r="M56" s="47">
        <f t="shared" si="15"/>
        <v>4.76080268380263</v>
      </c>
      <c r="N56" s="47">
        <f t="shared" si="15"/>
        <v>5.092099632918227</v>
      </c>
      <c r="O56" s="47">
        <f t="shared" si="15"/>
        <v>5.746936800524816</v>
      </c>
      <c r="P56" s="47">
        <f t="shared" si="15"/>
        <v>6.305137175164187</v>
      </c>
      <c r="Q56" s="47">
        <f t="shared" si="15"/>
        <v>6.696974201104625</v>
      </c>
      <c r="R56" s="47">
        <f t="shared" si="15"/>
        <v>7.508564712743601</v>
      </c>
      <c r="S56" s="47">
        <f t="shared" si="15"/>
        <v>9.242794860699991</v>
      </c>
      <c r="T56" s="47">
        <f t="shared" si="15"/>
        <v>10.771853382951491</v>
      </c>
      <c r="U56" s="47">
        <f t="shared" si="15"/>
        <v>12.197943185672463</v>
      </c>
      <c r="V56" s="47">
        <f t="shared" si="15"/>
        <v>13.76558063338825</v>
      </c>
      <c r="W56" s="47">
        <f t="shared" si="15"/>
        <v>15.530161441924733</v>
      </c>
      <c r="X56" s="47">
        <f t="shared" si="15"/>
        <v>18.380000000000003</v>
      </c>
    </row>
    <row r="58" spans="3:62" ht="12.75">
      <c r="C58" s="1" t="s">
        <v>265</v>
      </c>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c r="BE58" s="60"/>
      <c r="BF58" s="60"/>
      <c r="BG58" s="60"/>
      <c r="BH58" s="60"/>
      <c r="BI58" s="60"/>
      <c r="BJ58" s="60"/>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2:AO46"/>
  <sheetViews>
    <sheetView workbookViewId="0" topLeftCell="A1">
      <pane xSplit="3" ySplit="2" topLeftCell="D3" activePane="bottomRight" state="frozen"/>
      <selection pane="topLeft" activeCell="A1" sqref="A1"/>
      <selection pane="topRight" activeCell="D1" sqref="D1"/>
      <selection pane="bottomLeft" activeCell="A3" sqref="A3"/>
      <selection pane="bottomRight" activeCell="D28" sqref="D28"/>
    </sheetView>
  </sheetViews>
  <sheetFormatPr defaultColWidth="9.140625" defaultRowHeight="12.75"/>
  <cols>
    <col min="1" max="1" width="52.7109375" style="0" bestFit="1" customWidth="1"/>
    <col min="3" max="3" width="64.140625" style="0" bestFit="1" customWidth="1"/>
  </cols>
  <sheetData>
    <row r="2" spans="4:41" ht="12.75">
      <c r="D2" s="1">
        <v>1970</v>
      </c>
      <c r="E2" s="1">
        <v>1971</v>
      </c>
      <c r="F2" s="1">
        <v>1972</v>
      </c>
      <c r="G2" s="1">
        <v>1973</v>
      </c>
      <c r="H2" s="1">
        <v>1974</v>
      </c>
      <c r="I2" s="1">
        <v>1975</v>
      </c>
      <c r="J2" s="1">
        <v>1976</v>
      </c>
      <c r="K2" s="1">
        <v>1977</v>
      </c>
      <c r="L2" s="1">
        <v>1978</v>
      </c>
      <c r="M2" s="1">
        <v>1979</v>
      </c>
      <c r="N2" s="1">
        <v>1980</v>
      </c>
      <c r="O2" s="1">
        <v>1981</v>
      </c>
      <c r="P2" s="1">
        <v>1982</v>
      </c>
      <c r="Q2" s="1">
        <v>1983</v>
      </c>
      <c r="R2" s="1">
        <v>1984</v>
      </c>
      <c r="S2" s="1">
        <v>1985</v>
      </c>
      <c r="T2" s="1">
        <v>1986</v>
      </c>
      <c r="U2" s="1">
        <v>1987</v>
      </c>
      <c r="V2" s="1">
        <v>1988</v>
      </c>
      <c r="W2" s="1">
        <v>1989</v>
      </c>
      <c r="X2" s="1">
        <v>1990</v>
      </c>
      <c r="Y2" s="1">
        <v>1991</v>
      </c>
      <c r="Z2" s="1">
        <v>1992</v>
      </c>
      <c r="AA2" s="1">
        <v>1993</v>
      </c>
      <c r="AB2" s="1">
        <v>1994</v>
      </c>
      <c r="AC2" s="1">
        <v>1995</v>
      </c>
      <c r="AD2" s="1">
        <v>1996</v>
      </c>
      <c r="AE2" s="1">
        <v>1997</v>
      </c>
      <c r="AF2" s="1">
        <v>1998</v>
      </c>
      <c r="AG2" s="1">
        <v>1999</v>
      </c>
      <c r="AH2" s="1">
        <v>2000</v>
      </c>
      <c r="AI2" s="1">
        <v>2001</v>
      </c>
      <c r="AJ2" s="1">
        <v>2002</v>
      </c>
      <c r="AK2" s="1">
        <v>2003</v>
      </c>
      <c r="AL2" s="1">
        <v>2004</v>
      </c>
      <c r="AM2" s="1">
        <v>2005</v>
      </c>
      <c r="AN2" s="1">
        <v>2006</v>
      </c>
      <c r="AO2" s="1">
        <v>2007</v>
      </c>
    </row>
    <row r="3" spans="1:41" ht="12.75">
      <c r="A3" s="49" t="s">
        <v>19</v>
      </c>
      <c r="B3" s="49"/>
      <c r="C3" s="50" t="s">
        <v>20</v>
      </c>
      <c r="D3" s="53">
        <v>3238</v>
      </c>
      <c r="E3" s="53">
        <v>4026</v>
      </c>
      <c r="F3" s="53">
        <v>4551</v>
      </c>
      <c r="G3" s="53">
        <v>5173</v>
      </c>
      <c r="H3" s="53">
        <v>5609</v>
      </c>
      <c r="I3" s="53">
        <v>6393</v>
      </c>
      <c r="J3" s="53">
        <v>7578</v>
      </c>
      <c r="K3" s="53">
        <v>8980</v>
      </c>
      <c r="L3" s="53">
        <v>9771</v>
      </c>
      <c r="M3" s="53">
        <v>10398</v>
      </c>
      <c r="N3" s="53">
        <v>11087</v>
      </c>
      <c r="O3" s="53">
        <v>11176</v>
      </c>
      <c r="P3" s="53">
        <v>11617</v>
      </c>
      <c r="Q3" s="53">
        <v>11867</v>
      </c>
      <c r="R3" s="53">
        <v>13087</v>
      </c>
      <c r="S3" s="53">
        <v>14037</v>
      </c>
      <c r="T3" s="53">
        <v>14842</v>
      </c>
      <c r="U3" s="53">
        <v>15751</v>
      </c>
      <c r="V3" s="53">
        <v>16450</v>
      </c>
      <c r="W3" s="53">
        <v>15964</v>
      </c>
      <c r="X3" s="53">
        <v>16781</v>
      </c>
      <c r="Y3" s="53">
        <v>18269</v>
      </c>
      <c r="Z3" s="53">
        <v>17797</v>
      </c>
      <c r="AA3" s="53">
        <v>19154</v>
      </c>
      <c r="AB3" s="53">
        <v>18546</v>
      </c>
      <c r="AC3" s="53">
        <v>19832</v>
      </c>
      <c r="AD3" s="53">
        <v>21315</v>
      </c>
      <c r="AE3" s="53">
        <v>22890</v>
      </c>
      <c r="AF3" s="53">
        <v>24486</v>
      </c>
      <c r="AG3" s="53">
        <v>26934</v>
      </c>
      <c r="AH3" s="53">
        <v>28849</v>
      </c>
      <c r="AI3" s="53">
        <v>32509</v>
      </c>
      <c r="AJ3" s="53">
        <v>33493</v>
      </c>
      <c r="AK3" s="53">
        <v>34754</v>
      </c>
      <c r="AL3" s="53">
        <v>35811</v>
      </c>
      <c r="AM3" s="53">
        <v>36950</v>
      </c>
      <c r="AN3" s="53">
        <v>39888</v>
      </c>
      <c r="AO3" s="53">
        <v>42873</v>
      </c>
    </row>
    <row r="4" spans="1:41" ht="12.75">
      <c r="A4" s="50" t="s">
        <v>21</v>
      </c>
      <c r="B4" s="51"/>
      <c r="C4" s="50" t="s">
        <v>22</v>
      </c>
      <c r="D4" s="53">
        <v>3236</v>
      </c>
      <c r="E4" s="53">
        <v>4130</v>
      </c>
      <c r="F4" s="53">
        <v>4987</v>
      </c>
      <c r="G4" s="53">
        <v>6117</v>
      </c>
      <c r="H4" s="53">
        <v>7592</v>
      </c>
      <c r="I4" s="53">
        <v>8581</v>
      </c>
      <c r="J4" s="53">
        <v>10088</v>
      </c>
      <c r="K4" s="53">
        <v>11217</v>
      </c>
      <c r="L4" s="53">
        <v>12520</v>
      </c>
      <c r="M4" s="53">
        <v>13904</v>
      </c>
      <c r="N4" s="53">
        <v>14661</v>
      </c>
      <c r="O4" s="53">
        <v>14435</v>
      </c>
      <c r="P4" s="53">
        <v>14866</v>
      </c>
      <c r="Q4" s="53">
        <v>14163</v>
      </c>
      <c r="R4" s="53">
        <v>13922</v>
      </c>
      <c r="S4" s="53">
        <v>13563</v>
      </c>
      <c r="T4" s="53">
        <v>14834</v>
      </c>
      <c r="U4" s="53">
        <v>15841</v>
      </c>
      <c r="V4" s="53">
        <v>16315</v>
      </c>
      <c r="W4" s="53">
        <v>17558</v>
      </c>
      <c r="X4" s="53">
        <v>22257</v>
      </c>
      <c r="Y4" s="53">
        <v>26074</v>
      </c>
      <c r="Z4" s="53">
        <v>25916</v>
      </c>
      <c r="AA4" s="53">
        <v>27191</v>
      </c>
      <c r="AB4" s="53">
        <v>21222</v>
      </c>
      <c r="AC4" s="53">
        <v>20140</v>
      </c>
      <c r="AD4" s="53">
        <v>20007</v>
      </c>
      <c r="AE4" s="53">
        <v>18691</v>
      </c>
      <c r="AF4" s="53">
        <v>19845</v>
      </c>
      <c r="AG4" s="53">
        <v>23020</v>
      </c>
      <c r="AH4" s="53">
        <v>24433</v>
      </c>
      <c r="AI4" s="53">
        <v>27172</v>
      </c>
      <c r="AJ4" s="53">
        <v>29577</v>
      </c>
      <c r="AK4" s="53">
        <v>28791</v>
      </c>
      <c r="AL4" s="53">
        <v>27246</v>
      </c>
      <c r="AM4" s="53">
        <v>27573</v>
      </c>
      <c r="AN4" s="53">
        <v>31646</v>
      </c>
      <c r="AO4" s="53">
        <v>37703</v>
      </c>
    </row>
    <row r="5" spans="1:41" ht="12.75">
      <c r="A5" s="50" t="s">
        <v>23</v>
      </c>
      <c r="B5" s="51"/>
      <c r="C5" s="50" t="s">
        <v>24</v>
      </c>
      <c r="D5" s="53">
        <v>1384</v>
      </c>
      <c r="E5" s="53">
        <v>1720</v>
      </c>
      <c r="F5" s="53">
        <v>1888</v>
      </c>
      <c r="G5" s="53">
        <v>2265</v>
      </c>
      <c r="H5" s="53">
        <v>2582</v>
      </c>
      <c r="I5" s="53">
        <v>3362</v>
      </c>
      <c r="J5" s="53">
        <v>3453</v>
      </c>
      <c r="K5" s="53">
        <v>3753</v>
      </c>
      <c r="L5" s="53">
        <v>3748</v>
      </c>
      <c r="M5" s="53">
        <v>3753</v>
      </c>
      <c r="N5" s="53">
        <v>4665</v>
      </c>
      <c r="O5" s="53">
        <v>5019</v>
      </c>
      <c r="P5" s="53">
        <v>5318</v>
      </c>
      <c r="Q5" s="53">
        <v>4860</v>
      </c>
      <c r="R5" s="53">
        <v>4729</v>
      </c>
      <c r="S5" s="53">
        <v>5972</v>
      </c>
      <c r="T5" s="53">
        <v>6430</v>
      </c>
      <c r="U5" s="53">
        <v>7369</v>
      </c>
      <c r="V5" s="53">
        <v>7247</v>
      </c>
      <c r="W5" s="53">
        <v>7115</v>
      </c>
      <c r="X5" s="53">
        <v>7882</v>
      </c>
      <c r="Y5" s="53">
        <v>8427</v>
      </c>
      <c r="Z5" s="53">
        <v>7882</v>
      </c>
      <c r="AA5" s="53">
        <v>8717</v>
      </c>
      <c r="AB5" s="53">
        <v>9212</v>
      </c>
      <c r="AC5" s="53">
        <v>9459</v>
      </c>
      <c r="AD5" s="53">
        <v>12500</v>
      </c>
      <c r="AE5" s="53">
        <v>14673</v>
      </c>
      <c r="AF5" s="53">
        <v>15300</v>
      </c>
      <c r="AG5" s="53">
        <v>15651</v>
      </c>
      <c r="AH5" s="53">
        <v>16736</v>
      </c>
      <c r="AI5" s="53">
        <v>17580</v>
      </c>
      <c r="AJ5" s="53">
        <v>15394</v>
      </c>
      <c r="AK5" s="53">
        <v>13392</v>
      </c>
      <c r="AL5" s="53">
        <v>14994</v>
      </c>
      <c r="AM5" s="53">
        <v>17069</v>
      </c>
      <c r="AN5" s="53">
        <v>17907</v>
      </c>
      <c r="AO5" s="53">
        <v>18551</v>
      </c>
    </row>
    <row r="6" spans="1:41" ht="12.75">
      <c r="A6" s="49" t="s">
        <v>25</v>
      </c>
      <c r="B6" s="49"/>
      <c r="C6" s="50" t="s">
        <v>26</v>
      </c>
      <c r="D6" s="53">
        <v>1525</v>
      </c>
      <c r="E6" s="53">
        <v>1524</v>
      </c>
      <c r="F6" s="53">
        <v>1811</v>
      </c>
      <c r="G6" s="53">
        <v>1992</v>
      </c>
      <c r="H6" s="53">
        <v>2128</v>
      </c>
      <c r="I6" s="53">
        <v>2315</v>
      </c>
      <c r="J6" s="53">
        <v>2527</v>
      </c>
      <c r="K6" s="53">
        <v>2750</v>
      </c>
      <c r="L6" s="53">
        <v>2887</v>
      </c>
      <c r="M6" s="53">
        <v>3068</v>
      </c>
      <c r="N6" s="53">
        <v>3147</v>
      </c>
      <c r="O6" s="53">
        <v>3157</v>
      </c>
      <c r="P6" s="53">
        <v>3353</v>
      </c>
      <c r="Q6" s="53">
        <v>3631</v>
      </c>
      <c r="R6" s="53">
        <v>3789</v>
      </c>
      <c r="S6" s="53">
        <v>3612</v>
      </c>
      <c r="T6" s="53">
        <v>3824</v>
      </c>
      <c r="U6" s="53">
        <v>4031</v>
      </c>
      <c r="V6" s="53">
        <v>4026</v>
      </c>
      <c r="W6" s="53">
        <v>3981</v>
      </c>
      <c r="X6" s="53">
        <v>4483</v>
      </c>
      <c r="Y6" s="53">
        <v>4455</v>
      </c>
      <c r="Z6" s="53">
        <v>5125</v>
      </c>
      <c r="AA6" s="53">
        <v>5957</v>
      </c>
      <c r="AB6" s="53">
        <v>6353</v>
      </c>
      <c r="AC6" s="53">
        <v>6477</v>
      </c>
      <c r="AD6" s="53">
        <v>6363</v>
      </c>
      <c r="AE6" s="53">
        <v>6923</v>
      </c>
      <c r="AF6" s="53">
        <v>7296</v>
      </c>
      <c r="AG6" s="53">
        <v>7578</v>
      </c>
      <c r="AH6" s="53">
        <v>7713</v>
      </c>
      <c r="AI6" s="53">
        <v>7913</v>
      </c>
      <c r="AJ6" s="53">
        <v>8446</v>
      </c>
      <c r="AK6" s="53">
        <v>8586</v>
      </c>
      <c r="AL6" s="53">
        <v>9358</v>
      </c>
      <c r="AM6" s="53">
        <v>9327</v>
      </c>
      <c r="AN6" s="53">
        <v>9860</v>
      </c>
      <c r="AO6" s="53">
        <v>10013</v>
      </c>
    </row>
    <row r="7" spans="1:41" ht="12.75">
      <c r="A7" s="49" t="s">
        <v>27</v>
      </c>
      <c r="B7" s="51"/>
      <c r="C7" s="49" t="s">
        <v>28</v>
      </c>
      <c r="D7" s="53">
        <v>114</v>
      </c>
      <c r="E7" s="53">
        <v>129</v>
      </c>
      <c r="F7" s="53">
        <v>184</v>
      </c>
      <c r="G7" s="53">
        <v>245</v>
      </c>
      <c r="H7" s="53">
        <v>316</v>
      </c>
      <c r="I7" s="53">
        <v>378</v>
      </c>
      <c r="J7" s="53">
        <v>459</v>
      </c>
      <c r="K7" s="53">
        <v>549</v>
      </c>
      <c r="L7" s="53">
        <v>613</v>
      </c>
      <c r="M7" s="53">
        <v>666</v>
      </c>
      <c r="N7" s="53">
        <v>748</v>
      </c>
      <c r="O7" s="53">
        <v>840</v>
      </c>
      <c r="P7" s="53">
        <v>943</v>
      </c>
      <c r="Q7" s="53">
        <v>1016</v>
      </c>
      <c r="R7" s="53">
        <v>1044</v>
      </c>
      <c r="S7" s="53">
        <v>1020</v>
      </c>
      <c r="T7" s="53">
        <v>1062</v>
      </c>
      <c r="U7" s="53">
        <v>1126</v>
      </c>
      <c r="V7" s="53">
        <v>1231</v>
      </c>
      <c r="W7" s="53">
        <v>1340</v>
      </c>
      <c r="X7" s="53">
        <v>1494</v>
      </c>
      <c r="Y7" s="53">
        <v>1732</v>
      </c>
      <c r="Z7" s="53">
        <v>2088</v>
      </c>
      <c r="AA7" s="53">
        <v>2222</v>
      </c>
      <c r="AB7" s="53">
        <v>2265</v>
      </c>
      <c r="AC7" s="53">
        <v>2657</v>
      </c>
      <c r="AD7" s="53">
        <v>3145</v>
      </c>
      <c r="AE7" s="53">
        <v>3647</v>
      </c>
      <c r="AF7" s="53">
        <v>3726</v>
      </c>
      <c r="AG7" s="53">
        <v>4409</v>
      </c>
      <c r="AH7" s="53">
        <v>5140</v>
      </c>
      <c r="AI7" s="53">
        <v>5788</v>
      </c>
      <c r="AJ7" s="53">
        <v>5517</v>
      </c>
      <c r="AK7" s="53">
        <v>5774</v>
      </c>
      <c r="AL7" s="53">
        <v>6074</v>
      </c>
      <c r="AM7" s="53">
        <v>7046</v>
      </c>
      <c r="AN7" s="53">
        <v>7657</v>
      </c>
      <c r="AO7" s="53">
        <v>7094</v>
      </c>
    </row>
    <row r="8" spans="1:41" ht="12.75">
      <c r="A8" s="49" t="s">
        <v>29</v>
      </c>
      <c r="B8" s="49"/>
      <c r="C8" s="49" t="s">
        <v>30</v>
      </c>
      <c r="D8" s="53">
        <v>309</v>
      </c>
      <c r="E8" s="53">
        <v>362</v>
      </c>
      <c r="F8" s="53">
        <v>435</v>
      </c>
      <c r="G8" s="53">
        <v>444</v>
      </c>
      <c r="H8" s="53">
        <v>468</v>
      </c>
      <c r="I8" s="53">
        <v>517</v>
      </c>
      <c r="J8" s="53">
        <v>671</v>
      </c>
      <c r="K8" s="53">
        <v>749</v>
      </c>
      <c r="L8" s="53">
        <v>808</v>
      </c>
      <c r="M8" s="53">
        <v>926</v>
      </c>
      <c r="N8" s="53">
        <v>1017</v>
      </c>
      <c r="O8" s="53">
        <v>1066</v>
      </c>
      <c r="P8" s="53">
        <v>1143</v>
      </c>
      <c r="Q8" s="53">
        <v>1180</v>
      </c>
      <c r="R8" s="53">
        <v>1252</v>
      </c>
      <c r="S8" s="53">
        <v>1288</v>
      </c>
      <c r="T8" s="53">
        <v>1361</v>
      </c>
      <c r="U8" s="53">
        <v>1453</v>
      </c>
      <c r="V8" s="53">
        <v>1530</v>
      </c>
      <c r="W8" s="53">
        <v>1633</v>
      </c>
      <c r="X8" s="53">
        <v>1770</v>
      </c>
      <c r="Y8" s="53">
        <v>1814</v>
      </c>
      <c r="Z8" s="53">
        <v>1933</v>
      </c>
      <c r="AA8" s="53">
        <v>2288</v>
      </c>
      <c r="AB8" s="53">
        <v>2269</v>
      </c>
      <c r="AC8" s="53">
        <v>2245</v>
      </c>
      <c r="AD8" s="53">
        <v>2806</v>
      </c>
      <c r="AE8" s="53">
        <v>2348</v>
      </c>
      <c r="AF8" s="53">
        <v>2591</v>
      </c>
      <c r="AG8" s="53">
        <v>2765</v>
      </c>
      <c r="AH8" s="53">
        <v>2941</v>
      </c>
      <c r="AI8" s="53">
        <v>2888</v>
      </c>
      <c r="AJ8" s="53">
        <v>2903</v>
      </c>
      <c r="AK8" s="53">
        <v>3066</v>
      </c>
      <c r="AL8" s="53">
        <v>3328</v>
      </c>
      <c r="AM8" s="53">
        <v>3573</v>
      </c>
      <c r="AN8" s="53">
        <v>3860</v>
      </c>
      <c r="AO8" s="53">
        <v>4084</v>
      </c>
    </row>
    <row r="9" spans="1:41" ht="12.75">
      <c r="A9" s="49" t="s">
        <v>31</v>
      </c>
      <c r="B9" s="49"/>
      <c r="C9" s="50" t="s">
        <v>32</v>
      </c>
      <c r="D9" s="53">
        <v>186</v>
      </c>
      <c r="E9" s="53">
        <v>227</v>
      </c>
      <c r="F9" s="53">
        <v>231</v>
      </c>
      <c r="G9" s="53">
        <v>286</v>
      </c>
      <c r="H9" s="53">
        <v>263</v>
      </c>
      <c r="I9" s="53">
        <v>363</v>
      </c>
      <c r="J9" s="53">
        <v>458</v>
      </c>
      <c r="K9" s="53">
        <v>590</v>
      </c>
      <c r="L9" s="53">
        <v>644</v>
      </c>
      <c r="M9" s="53">
        <v>735</v>
      </c>
      <c r="N9" s="53">
        <v>504</v>
      </c>
      <c r="O9" s="53">
        <v>508</v>
      </c>
      <c r="P9" s="53">
        <v>667</v>
      </c>
      <c r="Q9" s="53">
        <v>790</v>
      </c>
      <c r="R9" s="53">
        <v>812</v>
      </c>
      <c r="S9" s="53">
        <v>930</v>
      </c>
      <c r="T9" s="53">
        <v>1180</v>
      </c>
      <c r="U9" s="53">
        <v>1197</v>
      </c>
      <c r="V9" s="53">
        <v>1097</v>
      </c>
      <c r="W9" s="53">
        <v>1098</v>
      </c>
      <c r="X9" s="53">
        <v>1206</v>
      </c>
      <c r="Y9" s="53">
        <v>1284</v>
      </c>
      <c r="Z9" s="53">
        <v>1556</v>
      </c>
      <c r="AA9" s="53">
        <v>1457</v>
      </c>
      <c r="AB9" s="53">
        <v>1661</v>
      </c>
      <c r="AC9" s="53">
        <v>1813</v>
      </c>
      <c r="AD9" s="53">
        <v>1892</v>
      </c>
      <c r="AE9" s="53">
        <v>2061</v>
      </c>
      <c r="AF9" s="53">
        <v>2425</v>
      </c>
      <c r="AG9" s="53">
        <v>2840</v>
      </c>
      <c r="AH9" s="53">
        <v>2875</v>
      </c>
      <c r="AI9" s="53">
        <v>2939</v>
      </c>
      <c r="AJ9" s="53">
        <v>2741</v>
      </c>
      <c r="AK9" s="53">
        <v>2874</v>
      </c>
      <c r="AL9" s="53">
        <v>3003</v>
      </c>
      <c r="AM9" s="53">
        <v>3148</v>
      </c>
      <c r="AN9" s="53">
        <v>3452</v>
      </c>
      <c r="AO9" s="53">
        <v>3647</v>
      </c>
    </row>
    <row r="10" spans="1:41" ht="12.75">
      <c r="A10" s="49" t="s">
        <v>33</v>
      </c>
      <c r="B10" s="51"/>
      <c r="C10" s="50" t="s">
        <v>34</v>
      </c>
      <c r="D10" s="53">
        <v>190</v>
      </c>
      <c r="E10" s="53">
        <v>213</v>
      </c>
      <c r="F10" s="53">
        <v>168</v>
      </c>
      <c r="G10" s="53">
        <v>200</v>
      </c>
      <c r="H10" s="53">
        <v>227</v>
      </c>
      <c r="I10" s="53">
        <v>272</v>
      </c>
      <c r="J10" s="53">
        <v>381</v>
      </c>
      <c r="K10" s="53">
        <v>585</v>
      </c>
      <c r="L10" s="53">
        <v>644</v>
      </c>
      <c r="M10" s="53">
        <v>644</v>
      </c>
      <c r="N10" s="53">
        <v>549</v>
      </c>
      <c r="O10" s="53">
        <v>427</v>
      </c>
      <c r="P10" s="53">
        <v>436</v>
      </c>
      <c r="Q10" s="53">
        <v>499</v>
      </c>
      <c r="R10" s="53">
        <v>458</v>
      </c>
      <c r="S10" s="53">
        <v>526</v>
      </c>
      <c r="T10" s="53">
        <v>662</v>
      </c>
      <c r="U10" s="53">
        <v>698</v>
      </c>
      <c r="V10" s="53">
        <v>730</v>
      </c>
      <c r="W10" s="53">
        <v>776</v>
      </c>
      <c r="X10" s="53">
        <v>776</v>
      </c>
      <c r="Y10" s="53">
        <v>790</v>
      </c>
      <c r="Z10" s="53">
        <v>926</v>
      </c>
      <c r="AA10" s="53">
        <v>1062</v>
      </c>
      <c r="AB10" s="53">
        <v>1316</v>
      </c>
      <c r="AC10" s="53">
        <v>1254</v>
      </c>
      <c r="AD10" s="53">
        <v>1649</v>
      </c>
      <c r="AE10" s="53">
        <v>1978</v>
      </c>
      <c r="AF10" s="53">
        <v>2245</v>
      </c>
      <c r="AG10" s="53">
        <v>2727</v>
      </c>
      <c r="AH10" s="53">
        <v>2804</v>
      </c>
      <c r="AI10" s="53">
        <v>3437</v>
      </c>
      <c r="AJ10" s="53">
        <v>3589</v>
      </c>
      <c r="AK10" s="53">
        <v>3449</v>
      </c>
      <c r="AL10" s="53">
        <v>3794</v>
      </c>
      <c r="AM10" s="53">
        <v>4252</v>
      </c>
      <c r="AN10" s="53">
        <v>4566</v>
      </c>
      <c r="AO10" s="53">
        <v>4925</v>
      </c>
    </row>
    <row r="11" spans="1:41" ht="12.75">
      <c r="A11" s="49" t="s">
        <v>35</v>
      </c>
      <c r="B11" s="49"/>
      <c r="C11" s="50" t="s">
        <v>36</v>
      </c>
      <c r="D11" s="53">
        <v>271</v>
      </c>
      <c r="E11" s="53">
        <v>299</v>
      </c>
      <c r="F11" s="53">
        <v>332</v>
      </c>
      <c r="G11" s="53">
        <v>356</v>
      </c>
      <c r="H11" s="53">
        <v>404</v>
      </c>
      <c r="I11" s="53">
        <v>298</v>
      </c>
      <c r="J11" s="53">
        <v>408</v>
      </c>
      <c r="K11" s="53">
        <v>612</v>
      </c>
      <c r="L11" s="53">
        <v>702</v>
      </c>
      <c r="M11" s="53">
        <v>807</v>
      </c>
      <c r="N11" s="53">
        <v>861</v>
      </c>
      <c r="O11" s="53">
        <v>947</v>
      </c>
      <c r="P11" s="53">
        <v>998</v>
      </c>
      <c r="Q11" s="53">
        <v>1065</v>
      </c>
      <c r="R11" s="53">
        <v>1106</v>
      </c>
      <c r="S11" s="53">
        <v>1165</v>
      </c>
      <c r="T11" s="53">
        <v>1188</v>
      </c>
      <c r="U11" s="53">
        <v>1221</v>
      </c>
      <c r="V11" s="53">
        <v>1266</v>
      </c>
      <c r="W11" s="53">
        <v>1316</v>
      </c>
      <c r="X11" s="53">
        <v>1361</v>
      </c>
      <c r="Y11" s="53">
        <v>1435</v>
      </c>
      <c r="Z11" s="53">
        <v>1552</v>
      </c>
      <c r="AA11" s="53">
        <v>1652</v>
      </c>
      <c r="AB11" s="53">
        <v>1739</v>
      </c>
      <c r="AC11" s="53">
        <v>1854</v>
      </c>
      <c r="AD11" s="53">
        <v>1952</v>
      </c>
      <c r="AE11" s="53">
        <v>2076</v>
      </c>
      <c r="AF11" s="53">
        <v>2246</v>
      </c>
      <c r="AG11" s="53">
        <v>2334</v>
      </c>
      <c r="AH11" s="53">
        <v>2540</v>
      </c>
      <c r="AI11" s="53">
        <v>2720</v>
      </c>
      <c r="AJ11" s="53">
        <v>2904</v>
      </c>
      <c r="AK11" s="53">
        <v>3159</v>
      </c>
      <c r="AL11" s="53">
        <v>3386</v>
      </c>
      <c r="AM11" s="53">
        <v>3594</v>
      </c>
      <c r="AN11" s="53">
        <v>2556</v>
      </c>
      <c r="AO11" s="53">
        <v>2649</v>
      </c>
    </row>
    <row r="12" spans="1:41" ht="12.75">
      <c r="A12" s="50" t="s">
        <v>37</v>
      </c>
      <c r="B12" s="51"/>
      <c r="C12" s="50" t="s">
        <v>38</v>
      </c>
      <c r="D12" s="53">
        <v>231</v>
      </c>
      <c r="E12" s="53">
        <v>213</v>
      </c>
      <c r="F12" s="53">
        <v>213</v>
      </c>
      <c r="G12" s="53">
        <v>245</v>
      </c>
      <c r="H12" s="53">
        <v>259</v>
      </c>
      <c r="I12" s="53">
        <v>340</v>
      </c>
      <c r="J12" s="53">
        <v>322</v>
      </c>
      <c r="K12" s="53">
        <v>381</v>
      </c>
      <c r="L12" s="53">
        <v>404</v>
      </c>
      <c r="M12" s="53">
        <v>494</v>
      </c>
      <c r="N12" s="53">
        <v>519</v>
      </c>
      <c r="O12" s="53">
        <v>556</v>
      </c>
      <c r="P12" s="53">
        <v>551</v>
      </c>
      <c r="Q12" s="53">
        <v>543</v>
      </c>
      <c r="R12" s="53">
        <v>609</v>
      </c>
      <c r="S12" s="53">
        <v>712</v>
      </c>
      <c r="T12" s="53">
        <v>785</v>
      </c>
      <c r="U12" s="53">
        <v>858</v>
      </c>
      <c r="V12" s="53">
        <v>1012</v>
      </c>
      <c r="W12" s="53">
        <v>949</v>
      </c>
      <c r="X12" s="53">
        <v>1103</v>
      </c>
      <c r="Y12" s="53">
        <v>1030</v>
      </c>
      <c r="Z12" s="53">
        <v>1039</v>
      </c>
      <c r="AA12" s="53">
        <v>926</v>
      </c>
      <c r="AB12" s="53">
        <v>1048</v>
      </c>
      <c r="AC12" s="53">
        <v>1059</v>
      </c>
      <c r="AD12" s="53">
        <v>1186</v>
      </c>
      <c r="AE12" s="53">
        <v>1630</v>
      </c>
      <c r="AF12" s="53">
        <v>2097</v>
      </c>
      <c r="AG12" s="53">
        <v>3220</v>
      </c>
      <c r="AH12" s="53">
        <v>2856</v>
      </c>
      <c r="AI12" s="53">
        <v>4568</v>
      </c>
      <c r="AJ12" s="53">
        <v>3698</v>
      </c>
      <c r="AK12" s="53">
        <v>3338</v>
      </c>
      <c r="AL12" s="53">
        <v>3578</v>
      </c>
      <c r="AM12" s="53">
        <v>4472</v>
      </c>
      <c r="AN12" s="53">
        <v>4454</v>
      </c>
      <c r="AO12" s="53">
        <v>4062</v>
      </c>
    </row>
    <row r="13" spans="1:41" ht="12.75">
      <c r="A13" s="49" t="s">
        <v>39</v>
      </c>
      <c r="B13" s="49"/>
      <c r="C13" s="50" t="s">
        <v>40</v>
      </c>
      <c r="D13" s="53">
        <v>422</v>
      </c>
      <c r="E13" s="53">
        <v>399</v>
      </c>
      <c r="F13" s="53">
        <v>417</v>
      </c>
      <c r="G13" s="53">
        <v>472</v>
      </c>
      <c r="H13" s="53">
        <v>470</v>
      </c>
      <c r="I13" s="53">
        <v>410</v>
      </c>
      <c r="J13" s="53">
        <v>486</v>
      </c>
      <c r="K13" s="53">
        <v>508</v>
      </c>
      <c r="L13" s="53">
        <v>504</v>
      </c>
      <c r="M13" s="53">
        <v>572</v>
      </c>
      <c r="N13" s="53">
        <v>609</v>
      </c>
      <c r="O13" s="53">
        <v>634</v>
      </c>
      <c r="P13" s="53">
        <v>634</v>
      </c>
      <c r="Q13" s="53">
        <v>675</v>
      </c>
      <c r="R13" s="53">
        <v>803</v>
      </c>
      <c r="S13" s="53">
        <v>774</v>
      </c>
      <c r="T13" s="53">
        <v>747</v>
      </c>
      <c r="U13" s="53">
        <v>795</v>
      </c>
      <c r="V13" s="53">
        <v>923</v>
      </c>
      <c r="W13" s="53">
        <v>999</v>
      </c>
      <c r="X13" s="53">
        <v>1041</v>
      </c>
      <c r="Y13" s="53">
        <v>1198</v>
      </c>
      <c r="Z13" s="53">
        <v>1189</v>
      </c>
      <c r="AA13" s="53">
        <v>1162</v>
      </c>
      <c r="AB13" s="53">
        <v>1184</v>
      </c>
      <c r="AC13" s="53">
        <v>1413</v>
      </c>
      <c r="AD13" s="53">
        <v>1302</v>
      </c>
      <c r="AE13" s="53">
        <v>1418</v>
      </c>
      <c r="AF13" s="53">
        <v>1366</v>
      </c>
      <c r="AG13" s="53">
        <v>1363</v>
      </c>
      <c r="AH13" s="53">
        <v>1310</v>
      </c>
      <c r="AI13" s="53">
        <v>1269</v>
      </c>
      <c r="AJ13" s="53">
        <v>1108</v>
      </c>
      <c r="AK13" s="53">
        <v>1080</v>
      </c>
      <c r="AL13" s="53">
        <v>1166</v>
      </c>
      <c r="AM13" s="53">
        <v>1265</v>
      </c>
      <c r="AN13" s="53">
        <v>1437</v>
      </c>
      <c r="AO13" s="53">
        <v>1697</v>
      </c>
    </row>
    <row r="14" spans="1:41" ht="12.75">
      <c r="A14" s="50" t="s">
        <v>41</v>
      </c>
      <c r="B14" s="51"/>
      <c r="C14" s="50" t="s">
        <v>42</v>
      </c>
      <c r="D14" s="53">
        <v>2019</v>
      </c>
      <c r="E14" s="53">
        <v>2265</v>
      </c>
      <c r="F14" s="53">
        <v>2672</v>
      </c>
      <c r="G14" s="53">
        <v>2726</v>
      </c>
      <c r="H14" s="53">
        <v>2653</v>
      </c>
      <c r="I14" s="53">
        <v>2804</v>
      </c>
      <c r="J14" s="53">
        <v>2936</v>
      </c>
      <c r="K14" s="53">
        <v>2909</v>
      </c>
      <c r="L14" s="53">
        <v>3063</v>
      </c>
      <c r="M14" s="53">
        <v>2936</v>
      </c>
      <c r="N14" s="53">
        <v>2827</v>
      </c>
      <c r="O14" s="53">
        <v>2805</v>
      </c>
      <c r="P14" s="53">
        <v>2713</v>
      </c>
      <c r="Q14" s="53">
        <v>2623</v>
      </c>
      <c r="R14" s="53">
        <v>2509</v>
      </c>
      <c r="S14" s="53">
        <v>2264</v>
      </c>
      <c r="T14" s="53">
        <v>2396</v>
      </c>
      <c r="U14" s="53">
        <v>1951</v>
      </c>
      <c r="V14" s="53">
        <v>2999</v>
      </c>
      <c r="W14" s="53">
        <v>2523</v>
      </c>
      <c r="X14" s="53">
        <v>2455</v>
      </c>
      <c r="Y14" s="53">
        <v>3254</v>
      </c>
      <c r="Z14" s="53">
        <v>2863</v>
      </c>
      <c r="AA14" s="53">
        <v>3789</v>
      </c>
      <c r="AB14" s="53">
        <v>3235</v>
      </c>
      <c r="AC14" s="53">
        <v>2939</v>
      </c>
      <c r="AD14" s="53">
        <v>2505</v>
      </c>
      <c r="AE14" s="53">
        <v>2206</v>
      </c>
      <c r="AF14" s="53">
        <v>1276</v>
      </c>
      <c r="AG14" s="53">
        <v>-1184</v>
      </c>
      <c r="AH14" s="53">
        <v>-880</v>
      </c>
      <c r="AI14" s="53">
        <v>-2565</v>
      </c>
      <c r="AJ14" s="53">
        <v>-75</v>
      </c>
      <c r="AK14" s="53">
        <v>378</v>
      </c>
      <c r="AL14" s="53">
        <v>109</v>
      </c>
      <c r="AM14" s="53">
        <v>3651</v>
      </c>
      <c r="AN14" s="53">
        <v>3517</v>
      </c>
      <c r="AO14" s="53">
        <v>2294</v>
      </c>
    </row>
    <row r="15" spans="1:41" ht="12.75">
      <c r="A15" s="50" t="s">
        <v>43</v>
      </c>
      <c r="B15" s="51"/>
      <c r="C15" s="50" t="s">
        <v>44</v>
      </c>
      <c r="D15" s="53">
        <v>123</v>
      </c>
      <c r="E15" s="53">
        <v>136</v>
      </c>
      <c r="F15" s="53">
        <v>132</v>
      </c>
      <c r="G15" s="53">
        <v>163</v>
      </c>
      <c r="H15" s="53">
        <v>191</v>
      </c>
      <c r="I15" s="53">
        <v>163</v>
      </c>
      <c r="J15" s="53">
        <v>190</v>
      </c>
      <c r="K15" s="53">
        <v>236</v>
      </c>
      <c r="L15" s="53">
        <v>267</v>
      </c>
      <c r="M15" s="53">
        <v>326</v>
      </c>
      <c r="N15" s="53">
        <v>337</v>
      </c>
      <c r="O15" s="53">
        <v>353</v>
      </c>
      <c r="P15" s="53">
        <v>320</v>
      </c>
      <c r="Q15" s="53">
        <v>307</v>
      </c>
      <c r="R15" s="53">
        <v>367</v>
      </c>
      <c r="S15" s="53">
        <v>372</v>
      </c>
      <c r="T15" s="53">
        <v>444</v>
      </c>
      <c r="U15" s="53">
        <v>516</v>
      </c>
      <c r="V15" s="53">
        <v>495</v>
      </c>
      <c r="W15" s="53">
        <v>513</v>
      </c>
      <c r="X15" s="53">
        <v>527</v>
      </c>
      <c r="Y15" s="53">
        <v>599</v>
      </c>
      <c r="Z15" s="53">
        <v>636</v>
      </c>
      <c r="AA15" s="53">
        <v>682</v>
      </c>
      <c r="AB15" s="53">
        <v>849</v>
      </c>
      <c r="AC15" s="53">
        <v>781</v>
      </c>
      <c r="AD15" s="53">
        <v>889</v>
      </c>
      <c r="AE15" s="53">
        <v>951</v>
      </c>
      <c r="AF15" s="53">
        <v>1126</v>
      </c>
      <c r="AG15" s="53">
        <v>1298</v>
      </c>
      <c r="AH15" s="53">
        <v>1487</v>
      </c>
      <c r="AI15" s="53">
        <v>1311</v>
      </c>
      <c r="AJ15" s="53">
        <v>1696</v>
      </c>
      <c r="AK15" s="53">
        <v>1461</v>
      </c>
      <c r="AL15" s="53">
        <v>1513</v>
      </c>
      <c r="AM15" s="53">
        <v>1710</v>
      </c>
      <c r="AN15" s="53">
        <v>1811</v>
      </c>
      <c r="AO15" s="53">
        <v>1880</v>
      </c>
    </row>
    <row r="16" spans="1:41" ht="12.75">
      <c r="A16" s="50" t="s">
        <v>45</v>
      </c>
      <c r="B16" s="51"/>
      <c r="C16" s="50" t="s">
        <v>46</v>
      </c>
      <c r="D16" s="53">
        <v>172</v>
      </c>
      <c r="E16" s="53">
        <v>150</v>
      </c>
      <c r="F16" s="53">
        <v>168</v>
      </c>
      <c r="G16" s="53">
        <v>168</v>
      </c>
      <c r="H16" s="53">
        <v>231</v>
      </c>
      <c r="I16" s="53">
        <v>231</v>
      </c>
      <c r="J16" s="53">
        <v>231</v>
      </c>
      <c r="K16" s="53">
        <v>286</v>
      </c>
      <c r="L16" s="53">
        <v>354</v>
      </c>
      <c r="M16" s="53">
        <v>445</v>
      </c>
      <c r="N16" s="53">
        <v>509</v>
      </c>
      <c r="O16" s="53">
        <v>431</v>
      </c>
      <c r="P16" s="53">
        <v>386</v>
      </c>
      <c r="Q16" s="53">
        <v>368</v>
      </c>
      <c r="R16" s="53">
        <v>413</v>
      </c>
      <c r="S16" s="53">
        <v>427</v>
      </c>
      <c r="T16" s="53">
        <v>440</v>
      </c>
      <c r="U16" s="53">
        <v>463</v>
      </c>
      <c r="V16" s="53">
        <v>476</v>
      </c>
      <c r="W16" s="53">
        <v>508</v>
      </c>
      <c r="X16" s="53">
        <v>554</v>
      </c>
      <c r="Y16" s="53">
        <v>658</v>
      </c>
      <c r="Z16" s="53">
        <v>635</v>
      </c>
      <c r="AA16" s="53">
        <v>717</v>
      </c>
      <c r="AB16" s="53">
        <v>735</v>
      </c>
      <c r="AC16" s="53">
        <v>671</v>
      </c>
      <c r="AD16" s="53">
        <v>648</v>
      </c>
      <c r="AE16" s="53">
        <v>764</v>
      </c>
      <c r="AF16" s="53">
        <v>729</v>
      </c>
      <c r="AG16" s="53">
        <v>780</v>
      </c>
      <c r="AH16" s="53">
        <v>824</v>
      </c>
      <c r="AI16" s="53">
        <v>91</v>
      </c>
      <c r="AJ16" s="53">
        <v>49</v>
      </c>
      <c r="AK16" s="53">
        <v>38</v>
      </c>
      <c r="AL16" s="53">
        <v>44</v>
      </c>
      <c r="AM16" s="53">
        <v>60</v>
      </c>
      <c r="AN16" s="53">
        <v>-6</v>
      </c>
      <c r="AO16" s="53">
        <v>30</v>
      </c>
    </row>
    <row r="17" spans="1:41" ht="12.75">
      <c r="A17" s="49" t="s">
        <v>47</v>
      </c>
      <c r="B17" s="51"/>
      <c r="C17" s="50" t="s">
        <v>48</v>
      </c>
      <c r="D17" s="53">
        <v>5</v>
      </c>
      <c r="E17" s="53">
        <v>5</v>
      </c>
      <c r="F17" s="53">
        <v>50</v>
      </c>
      <c r="G17" s="53">
        <v>63</v>
      </c>
      <c r="H17" s="53">
        <v>77</v>
      </c>
      <c r="I17" s="53">
        <v>73</v>
      </c>
      <c r="J17" s="53">
        <v>118</v>
      </c>
      <c r="K17" s="53">
        <v>145</v>
      </c>
      <c r="L17" s="53">
        <v>172</v>
      </c>
      <c r="M17" s="53">
        <v>195</v>
      </c>
      <c r="N17" s="53">
        <v>204</v>
      </c>
      <c r="O17" s="53">
        <v>209</v>
      </c>
      <c r="P17" s="53">
        <v>200</v>
      </c>
      <c r="Q17" s="53">
        <v>227</v>
      </c>
      <c r="R17" s="53">
        <v>236</v>
      </c>
      <c r="S17" s="53">
        <v>250</v>
      </c>
      <c r="T17" s="53">
        <v>268</v>
      </c>
      <c r="U17" s="53">
        <v>286</v>
      </c>
      <c r="V17" s="53">
        <v>318</v>
      </c>
      <c r="W17" s="53">
        <v>331</v>
      </c>
      <c r="X17" s="53">
        <v>340</v>
      </c>
      <c r="Y17" s="53">
        <v>363</v>
      </c>
      <c r="Z17" s="53">
        <v>377</v>
      </c>
      <c r="AA17" s="53">
        <v>422</v>
      </c>
      <c r="AB17" s="53">
        <v>458</v>
      </c>
      <c r="AC17" s="53">
        <v>442</v>
      </c>
      <c r="AD17" s="53">
        <v>463</v>
      </c>
      <c r="AE17" s="53">
        <v>510</v>
      </c>
      <c r="AF17" s="53">
        <v>545</v>
      </c>
      <c r="AG17" s="53">
        <v>492</v>
      </c>
      <c r="AH17" s="53">
        <v>512</v>
      </c>
      <c r="AI17" s="53">
        <v>638</v>
      </c>
      <c r="AJ17" s="53">
        <v>660</v>
      </c>
      <c r="AK17" s="53">
        <v>746</v>
      </c>
      <c r="AL17" s="53">
        <v>740</v>
      </c>
      <c r="AM17" s="53">
        <v>743</v>
      </c>
      <c r="AN17" s="53">
        <v>752</v>
      </c>
      <c r="AO17" s="53">
        <v>807</v>
      </c>
    </row>
    <row r="18" spans="1:41" ht="12.75">
      <c r="A18" s="49" t="s">
        <v>49</v>
      </c>
      <c r="B18" s="51"/>
      <c r="C18" s="49" t="s">
        <v>50</v>
      </c>
      <c r="D18" s="53">
        <v>355</v>
      </c>
      <c r="E18" s="53">
        <v>368</v>
      </c>
      <c r="F18" s="53">
        <v>399</v>
      </c>
      <c r="G18" s="53">
        <v>410</v>
      </c>
      <c r="H18" s="53">
        <v>334</v>
      </c>
      <c r="I18" s="53">
        <v>522</v>
      </c>
      <c r="J18" s="53">
        <v>792</v>
      </c>
      <c r="K18" s="53">
        <v>913</v>
      </c>
      <c r="L18" s="53">
        <v>901</v>
      </c>
      <c r="M18" s="53">
        <v>806</v>
      </c>
      <c r="N18" s="53">
        <v>773</v>
      </c>
      <c r="O18" s="53">
        <v>795</v>
      </c>
      <c r="P18" s="53">
        <v>850</v>
      </c>
      <c r="Q18" s="53">
        <v>876</v>
      </c>
      <c r="R18" s="53">
        <v>888</v>
      </c>
      <c r="S18" s="53">
        <v>966</v>
      </c>
      <c r="T18" s="53">
        <v>1049</v>
      </c>
      <c r="U18" s="53">
        <v>1133</v>
      </c>
      <c r="V18" s="53">
        <v>1082</v>
      </c>
      <c r="W18" s="53">
        <v>1252</v>
      </c>
      <c r="X18" s="53">
        <v>1097</v>
      </c>
      <c r="Y18" s="53">
        <v>1130</v>
      </c>
      <c r="Z18" s="53">
        <v>1121</v>
      </c>
      <c r="AA18" s="53">
        <v>1341</v>
      </c>
      <c r="AB18" s="53">
        <v>1343</v>
      </c>
      <c r="AC18" s="53">
        <v>1303</v>
      </c>
      <c r="AD18" s="53">
        <v>1450</v>
      </c>
      <c r="AE18" s="53">
        <v>1514</v>
      </c>
      <c r="AF18" s="53">
        <v>1542</v>
      </c>
      <c r="AG18" s="53">
        <v>1884</v>
      </c>
      <c r="AH18" s="53">
        <v>2536</v>
      </c>
      <c r="AI18" s="53">
        <v>2421</v>
      </c>
      <c r="AJ18" s="53">
        <v>2332</v>
      </c>
      <c r="AK18" s="53">
        <v>2052</v>
      </c>
      <c r="AL18" s="53">
        <v>2033</v>
      </c>
      <c r="AM18" s="53">
        <v>2236</v>
      </c>
      <c r="AN18" s="53">
        <v>1917</v>
      </c>
      <c r="AO18" s="53">
        <v>2087</v>
      </c>
    </row>
    <row r="19" spans="1:41" ht="12.75">
      <c r="A19" s="49"/>
      <c r="B19" s="51" t="s">
        <v>51</v>
      </c>
      <c r="C19" s="52"/>
      <c r="D19" s="53">
        <v>241</v>
      </c>
      <c r="E19" s="53">
        <v>250</v>
      </c>
      <c r="F19" s="53">
        <v>222</v>
      </c>
      <c r="G19" s="53">
        <v>163</v>
      </c>
      <c r="H19" s="53">
        <v>68</v>
      </c>
      <c r="I19" s="53">
        <v>204</v>
      </c>
      <c r="J19" s="53">
        <v>449</v>
      </c>
      <c r="K19" s="53">
        <v>576</v>
      </c>
      <c r="L19" s="53">
        <v>540</v>
      </c>
      <c r="M19" s="53">
        <v>422</v>
      </c>
      <c r="N19" s="53">
        <v>365</v>
      </c>
      <c r="O19" s="53">
        <v>346</v>
      </c>
      <c r="P19" s="53">
        <v>362</v>
      </c>
      <c r="Q19" s="53">
        <v>349</v>
      </c>
      <c r="R19" s="53">
        <v>340</v>
      </c>
      <c r="S19" s="53">
        <v>406</v>
      </c>
      <c r="T19" s="53">
        <v>371</v>
      </c>
      <c r="U19" s="53">
        <v>401</v>
      </c>
      <c r="V19" s="53">
        <v>318</v>
      </c>
      <c r="W19" s="53">
        <v>359</v>
      </c>
      <c r="X19" s="53">
        <v>253</v>
      </c>
      <c r="Y19" s="53">
        <v>308</v>
      </c>
      <c r="Z19" s="53">
        <v>249</v>
      </c>
      <c r="AA19" s="53">
        <v>199</v>
      </c>
      <c r="AB19" s="53">
        <v>142</v>
      </c>
      <c r="AC19" s="53">
        <v>168</v>
      </c>
      <c r="AD19" s="53">
        <v>218</v>
      </c>
      <c r="AE19" s="53">
        <v>268</v>
      </c>
      <c r="AF19" s="53">
        <v>246</v>
      </c>
      <c r="AG19" s="53">
        <v>266</v>
      </c>
      <c r="AH19" s="53">
        <v>273</v>
      </c>
      <c r="AI19" s="53">
        <v>238</v>
      </c>
      <c r="AJ19" s="53">
        <v>257</v>
      </c>
      <c r="AK19" s="53">
        <v>328</v>
      </c>
      <c r="AL19" s="53">
        <v>413</v>
      </c>
      <c r="AM19" s="53">
        <v>418</v>
      </c>
      <c r="AN19" s="53">
        <v>348</v>
      </c>
      <c r="AO19" s="53">
        <v>345</v>
      </c>
    </row>
    <row r="20" spans="1:41" ht="12.75">
      <c r="A20" s="49"/>
      <c r="B20" s="51" t="s">
        <v>52</v>
      </c>
      <c r="C20" s="52"/>
      <c r="D20" s="53">
        <v>114</v>
      </c>
      <c r="E20" s="53">
        <v>118</v>
      </c>
      <c r="F20" s="53">
        <v>177</v>
      </c>
      <c r="G20" s="53">
        <v>247</v>
      </c>
      <c r="H20" s="53">
        <v>266</v>
      </c>
      <c r="I20" s="53">
        <v>318</v>
      </c>
      <c r="J20" s="53">
        <v>343</v>
      </c>
      <c r="K20" s="53">
        <v>337</v>
      </c>
      <c r="L20" s="53">
        <v>361</v>
      </c>
      <c r="M20" s="53">
        <v>384</v>
      </c>
      <c r="N20" s="53">
        <v>408</v>
      </c>
      <c r="O20" s="53">
        <v>449</v>
      </c>
      <c r="P20" s="53">
        <v>488</v>
      </c>
      <c r="Q20" s="53">
        <v>527</v>
      </c>
      <c r="R20" s="53">
        <v>548</v>
      </c>
      <c r="S20" s="53">
        <v>560</v>
      </c>
      <c r="T20" s="53">
        <v>678</v>
      </c>
      <c r="U20" s="53">
        <v>732</v>
      </c>
      <c r="V20" s="53">
        <v>764</v>
      </c>
      <c r="W20" s="53">
        <v>893</v>
      </c>
      <c r="X20" s="53">
        <v>844</v>
      </c>
      <c r="Y20" s="53">
        <v>822</v>
      </c>
      <c r="Z20" s="53">
        <v>872</v>
      </c>
      <c r="AA20" s="53">
        <v>1142</v>
      </c>
      <c r="AB20" s="53">
        <v>1201</v>
      </c>
      <c r="AC20" s="53">
        <v>1135</v>
      </c>
      <c r="AD20" s="53">
        <v>1232</v>
      </c>
      <c r="AE20" s="53">
        <v>1246</v>
      </c>
      <c r="AF20" s="53">
        <v>1296</v>
      </c>
      <c r="AG20" s="53">
        <v>1618</v>
      </c>
      <c r="AH20" s="53">
        <v>2263</v>
      </c>
      <c r="AI20" s="53">
        <v>2183</v>
      </c>
      <c r="AJ20" s="53">
        <v>2075</v>
      </c>
      <c r="AK20" s="53">
        <v>1724</v>
      </c>
      <c r="AL20" s="53">
        <v>1620</v>
      </c>
      <c r="AM20" s="53">
        <v>1818</v>
      </c>
      <c r="AN20" s="53">
        <v>1569</v>
      </c>
      <c r="AO20" s="53">
        <v>1742</v>
      </c>
    </row>
    <row r="21" spans="1:41" ht="12.75">
      <c r="A21" s="34"/>
      <c r="B21" s="36"/>
      <c r="C21" s="17"/>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row>
    <row r="22" spans="3:41" ht="12.75">
      <c r="C22" s="1" t="s">
        <v>205</v>
      </c>
      <c r="D22" s="54">
        <f aca="true" t="shared" si="0" ref="D22:AO22">(D3+D4+D5+D6+D7+D8+D9+D10+D11+D12+D13+D14+D15+D16+D17+D18)</f>
        <v>13780</v>
      </c>
      <c r="E22" s="54">
        <f t="shared" si="0"/>
        <v>16166</v>
      </c>
      <c r="F22" s="54">
        <f t="shared" si="0"/>
        <v>18638</v>
      </c>
      <c r="G22" s="54">
        <f t="shared" si="0"/>
        <v>21325</v>
      </c>
      <c r="H22" s="54">
        <f t="shared" si="0"/>
        <v>23804</v>
      </c>
      <c r="I22" s="54">
        <f t="shared" si="0"/>
        <v>27022</v>
      </c>
      <c r="J22" s="54">
        <f t="shared" si="0"/>
        <v>31098</v>
      </c>
      <c r="K22" s="54">
        <f t="shared" si="0"/>
        <v>35163</v>
      </c>
      <c r="L22" s="54">
        <f t="shared" si="0"/>
        <v>38002</v>
      </c>
      <c r="M22" s="54">
        <f t="shared" si="0"/>
        <v>40675</v>
      </c>
      <c r="N22" s="54">
        <f t="shared" si="0"/>
        <v>43017</v>
      </c>
      <c r="O22" s="54">
        <f t="shared" si="0"/>
        <v>43358</v>
      </c>
      <c r="P22" s="54">
        <f t="shared" si="0"/>
        <v>44995</v>
      </c>
      <c r="Q22" s="54">
        <f t="shared" si="0"/>
        <v>44690</v>
      </c>
      <c r="R22" s="54">
        <f t="shared" si="0"/>
        <v>46024</v>
      </c>
      <c r="S22" s="54">
        <f t="shared" si="0"/>
        <v>47878</v>
      </c>
      <c r="T22" s="54">
        <f t="shared" si="0"/>
        <v>51512</v>
      </c>
      <c r="U22" s="54">
        <f t="shared" si="0"/>
        <v>54689</v>
      </c>
      <c r="V22" s="54">
        <f t="shared" si="0"/>
        <v>57197</v>
      </c>
      <c r="W22" s="54">
        <f t="shared" si="0"/>
        <v>57856</v>
      </c>
      <c r="X22" s="54">
        <f t="shared" si="0"/>
        <v>65127</v>
      </c>
      <c r="Y22" s="54">
        <f t="shared" si="0"/>
        <v>72512</v>
      </c>
      <c r="Z22" s="54">
        <f t="shared" si="0"/>
        <v>72635</v>
      </c>
      <c r="AA22" s="54">
        <f t="shared" si="0"/>
        <v>78739</v>
      </c>
      <c r="AB22" s="54">
        <f t="shared" si="0"/>
        <v>73435</v>
      </c>
      <c r="AC22" s="54">
        <f t="shared" si="0"/>
        <v>74339</v>
      </c>
      <c r="AD22" s="54">
        <f t="shared" si="0"/>
        <v>80072</v>
      </c>
      <c r="AE22" s="54">
        <f t="shared" si="0"/>
        <v>84280</v>
      </c>
      <c r="AF22" s="54">
        <f t="shared" si="0"/>
        <v>88841</v>
      </c>
      <c r="AG22" s="54">
        <f t="shared" si="0"/>
        <v>96111</v>
      </c>
      <c r="AH22" s="54">
        <f t="shared" si="0"/>
        <v>102676</v>
      </c>
      <c r="AI22" s="54">
        <f t="shared" si="0"/>
        <v>110679</v>
      </c>
      <c r="AJ22" s="54">
        <f t="shared" si="0"/>
        <v>114032</v>
      </c>
      <c r="AK22" s="54">
        <f t="shared" si="0"/>
        <v>112938</v>
      </c>
      <c r="AL22" s="54">
        <f t="shared" si="0"/>
        <v>116177</v>
      </c>
      <c r="AM22" s="54">
        <f t="shared" si="0"/>
        <v>126669</v>
      </c>
      <c r="AN22" s="54">
        <f t="shared" si="0"/>
        <v>135274</v>
      </c>
      <c r="AO22" s="54">
        <f t="shared" si="0"/>
        <v>144396</v>
      </c>
    </row>
    <row r="24" spans="3:41" ht="12.75">
      <c r="C24" s="1" t="s">
        <v>234</v>
      </c>
      <c r="D24" s="54">
        <f>(D4+D14+D15)</f>
        <v>5378</v>
      </c>
      <c r="E24" s="54">
        <f aca="true" t="shared" si="1" ref="E24:AO24">(E4+E14+E15)</f>
        <v>6531</v>
      </c>
      <c r="F24" s="54">
        <f t="shared" si="1"/>
        <v>7791</v>
      </c>
      <c r="G24" s="54">
        <f t="shared" si="1"/>
        <v>9006</v>
      </c>
      <c r="H24" s="54">
        <f t="shared" si="1"/>
        <v>10436</v>
      </c>
      <c r="I24" s="54">
        <f t="shared" si="1"/>
        <v>11548</v>
      </c>
      <c r="J24" s="54">
        <f t="shared" si="1"/>
        <v>13214</v>
      </c>
      <c r="K24" s="54">
        <f t="shared" si="1"/>
        <v>14362</v>
      </c>
      <c r="L24" s="54">
        <f t="shared" si="1"/>
        <v>15850</v>
      </c>
      <c r="M24" s="54">
        <f t="shared" si="1"/>
        <v>17166</v>
      </c>
      <c r="N24" s="54">
        <f t="shared" si="1"/>
        <v>17825</v>
      </c>
      <c r="O24" s="54">
        <f t="shared" si="1"/>
        <v>17593</v>
      </c>
      <c r="P24" s="54">
        <f t="shared" si="1"/>
        <v>17899</v>
      </c>
      <c r="Q24" s="54">
        <f t="shared" si="1"/>
        <v>17093</v>
      </c>
      <c r="R24" s="54">
        <f t="shared" si="1"/>
        <v>16798</v>
      </c>
      <c r="S24" s="54">
        <f t="shared" si="1"/>
        <v>16199</v>
      </c>
      <c r="T24" s="54">
        <f t="shared" si="1"/>
        <v>17674</v>
      </c>
      <c r="U24" s="54">
        <f t="shared" si="1"/>
        <v>18308</v>
      </c>
      <c r="V24" s="54">
        <f t="shared" si="1"/>
        <v>19809</v>
      </c>
      <c r="W24" s="54">
        <f t="shared" si="1"/>
        <v>20594</v>
      </c>
      <c r="X24" s="54">
        <f t="shared" si="1"/>
        <v>25239</v>
      </c>
      <c r="Y24" s="54">
        <f t="shared" si="1"/>
        <v>29927</v>
      </c>
      <c r="Z24" s="54">
        <f t="shared" si="1"/>
        <v>29415</v>
      </c>
      <c r="AA24" s="54">
        <f t="shared" si="1"/>
        <v>31662</v>
      </c>
      <c r="AB24" s="54">
        <f t="shared" si="1"/>
        <v>25306</v>
      </c>
      <c r="AC24" s="54">
        <f t="shared" si="1"/>
        <v>23860</v>
      </c>
      <c r="AD24" s="54">
        <f t="shared" si="1"/>
        <v>23401</v>
      </c>
      <c r="AE24" s="54">
        <f t="shared" si="1"/>
        <v>21848</v>
      </c>
      <c r="AF24" s="54">
        <f t="shared" si="1"/>
        <v>22247</v>
      </c>
      <c r="AG24" s="54">
        <f t="shared" si="1"/>
        <v>23134</v>
      </c>
      <c r="AH24" s="54">
        <f t="shared" si="1"/>
        <v>25040</v>
      </c>
      <c r="AI24" s="54">
        <f t="shared" si="1"/>
        <v>25918</v>
      </c>
      <c r="AJ24" s="54">
        <f t="shared" si="1"/>
        <v>31198</v>
      </c>
      <c r="AK24" s="54">
        <f t="shared" si="1"/>
        <v>30630</v>
      </c>
      <c r="AL24" s="54">
        <f t="shared" si="1"/>
        <v>28868</v>
      </c>
      <c r="AM24" s="54">
        <f t="shared" si="1"/>
        <v>32934</v>
      </c>
      <c r="AN24" s="54">
        <f t="shared" si="1"/>
        <v>36974</v>
      </c>
      <c r="AO24" s="54">
        <f t="shared" si="1"/>
        <v>41877</v>
      </c>
    </row>
    <row r="25" spans="3:41" ht="12.75">
      <c r="C25" s="1" t="s">
        <v>198</v>
      </c>
      <c r="D25" s="54">
        <f aca="true" t="shared" si="2" ref="D25:AO25">(D3+D6+D7+D8+D9+D10+D17+D13)</f>
        <v>5989</v>
      </c>
      <c r="E25" s="54">
        <f t="shared" si="2"/>
        <v>6885</v>
      </c>
      <c r="F25" s="54">
        <f t="shared" si="2"/>
        <v>7847</v>
      </c>
      <c r="G25" s="54">
        <f t="shared" si="2"/>
        <v>8875</v>
      </c>
      <c r="H25" s="54">
        <f t="shared" si="2"/>
        <v>9558</v>
      </c>
      <c r="I25" s="54">
        <f t="shared" si="2"/>
        <v>10721</v>
      </c>
      <c r="J25" s="54">
        <f t="shared" si="2"/>
        <v>12678</v>
      </c>
      <c r="K25" s="54">
        <f t="shared" si="2"/>
        <v>14856</v>
      </c>
      <c r="L25" s="54">
        <f t="shared" si="2"/>
        <v>16043</v>
      </c>
      <c r="M25" s="54">
        <f t="shared" si="2"/>
        <v>17204</v>
      </c>
      <c r="N25" s="54">
        <f t="shared" si="2"/>
        <v>17865</v>
      </c>
      <c r="O25" s="54">
        <f t="shared" si="2"/>
        <v>18017</v>
      </c>
      <c r="P25" s="54">
        <f t="shared" si="2"/>
        <v>18993</v>
      </c>
      <c r="Q25" s="54">
        <f t="shared" si="2"/>
        <v>19885</v>
      </c>
      <c r="R25" s="54">
        <f t="shared" si="2"/>
        <v>21481</v>
      </c>
      <c r="S25" s="54">
        <f t="shared" si="2"/>
        <v>22437</v>
      </c>
      <c r="T25" s="54">
        <f t="shared" si="2"/>
        <v>23946</v>
      </c>
      <c r="U25" s="54">
        <f t="shared" si="2"/>
        <v>25337</v>
      </c>
      <c r="V25" s="54">
        <f t="shared" si="2"/>
        <v>26305</v>
      </c>
      <c r="W25" s="54">
        <f t="shared" si="2"/>
        <v>26122</v>
      </c>
      <c r="X25" s="54">
        <f t="shared" si="2"/>
        <v>27891</v>
      </c>
      <c r="Y25" s="54">
        <f t="shared" si="2"/>
        <v>29905</v>
      </c>
      <c r="Z25" s="54">
        <f t="shared" si="2"/>
        <v>30991</v>
      </c>
      <c r="AA25" s="54">
        <f t="shared" si="2"/>
        <v>33724</v>
      </c>
      <c r="AB25" s="54">
        <f t="shared" si="2"/>
        <v>34052</v>
      </c>
      <c r="AC25" s="54">
        <f t="shared" si="2"/>
        <v>36133</v>
      </c>
      <c r="AD25" s="54">
        <f t="shared" si="2"/>
        <v>38935</v>
      </c>
      <c r="AE25" s="54">
        <f t="shared" si="2"/>
        <v>41775</v>
      </c>
      <c r="AF25" s="54">
        <f t="shared" si="2"/>
        <v>44680</v>
      </c>
      <c r="AG25" s="54">
        <f t="shared" si="2"/>
        <v>49108</v>
      </c>
      <c r="AH25" s="54">
        <f t="shared" si="2"/>
        <v>52144</v>
      </c>
      <c r="AI25" s="54">
        <f t="shared" si="2"/>
        <v>57381</v>
      </c>
      <c r="AJ25" s="54">
        <f t="shared" si="2"/>
        <v>58457</v>
      </c>
      <c r="AK25" s="54">
        <f t="shared" si="2"/>
        <v>60329</v>
      </c>
      <c r="AL25" s="54">
        <f t="shared" si="2"/>
        <v>63274</v>
      </c>
      <c r="AM25" s="54">
        <f t="shared" si="2"/>
        <v>66304</v>
      </c>
      <c r="AN25" s="54">
        <f t="shared" si="2"/>
        <v>71472</v>
      </c>
      <c r="AO25" s="54">
        <f t="shared" si="2"/>
        <v>75140</v>
      </c>
    </row>
    <row r="26" spans="3:41" ht="12.75">
      <c r="C26" s="1" t="s">
        <v>233</v>
      </c>
      <c r="D26" s="54">
        <f>(D5+D12)</f>
        <v>1615</v>
      </c>
      <c r="E26" s="54">
        <f aca="true" t="shared" si="3" ref="E26:AO26">(E5+E12)</f>
        <v>1933</v>
      </c>
      <c r="F26" s="54">
        <f t="shared" si="3"/>
        <v>2101</v>
      </c>
      <c r="G26" s="54">
        <f t="shared" si="3"/>
        <v>2510</v>
      </c>
      <c r="H26" s="54">
        <f t="shared" si="3"/>
        <v>2841</v>
      </c>
      <c r="I26" s="54">
        <f t="shared" si="3"/>
        <v>3702</v>
      </c>
      <c r="J26" s="54">
        <f t="shared" si="3"/>
        <v>3775</v>
      </c>
      <c r="K26" s="54">
        <f t="shared" si="3"/>
        <v>4134</v>
      </c>
      <c r="L26" s="54">
        <f t="shared" si="3"/>
        <v>4152</v>
      </c>
      <c r="M26" s="54">
        <f t="shared" si="3"/>
        <v>4247</v>
      </c>
      <c r="N26" s="54">
        <f t="shared" si="3"/>
        <v>5184</v>
      </c>
      <c r="O26" s="54">
        <f t="shared" si="3"/>
        <v>5575</v>
      </c>
      <c r="P26" s="54">
        <f t="shared" si="3"/>
        <v>5869</v>
      </c>
      <c r="Q26" s="54">
        <f t="shared" si="3"/>
        <v>5403</v>
      </c>
      <c r="R26" s="54">
        <f t="shared" si="3"/>
        <v>5338</v>
      </c>
      <c r="S26" s="54">
        <f t="shared" si="3"/>
        <v>6684</v>
      </c>
      <c r="T26" s="54">
        <f t="shared" si="3"/>
        <v>7215</v>
      </c>
      <c r="U26" s="54">
        <f t="shared" si="3"/>
        <v>8227</v>
      </c>
      <c r="V26" s="54">
        <f t="shared" si="3"/>
        <v>8259</v>
      </c>
      <c r="W26" s="54">
        <f t="shared" si="3"/>
        <v>8064</v>
      </c>
      <c r="X26" s="54">
        <f t="shared" si="3"/>
        <v>8985</v>
      </c>
      <c r="Y26" s="54">
        <f t="shared" si="3"/>
        <v>9457</v>
      </c>
      <c r="Z26" s="54">
        <f t="shared" si="3"/>
        <v>8921</v>
      </c>
      <c r="AA26" s="54">
        <f t="shared" si="3"/>
        <v>9643</v>
      </c>
      <c r="AB26" s="54">
        <f t="shared" si="3"/>
        <v>10260</v>
      </c>
      <c r="AC26" s="54">
        <f t="shared" si="3"/>
        <v>10518</v>
      </c>
      <c r="AD26" s="54">
        <f t="shared" si="3"/>
        <v>13686</v>
      </c>
      <c r="AE26" s="54">
        <f t="shared" si="3"/>
        <v>16303</v>
      </c>
      <c r="AF26" s="54">
        <f t="shared" si="3"/>
        <v>17397</v>
      </c>
      <c r="AG26" s="54">
        <f t="shared" si="3"/>
        <v>18871</v>
      </c>
      <c r="AH26" s="54">
        <f t="shared" si="3"/>
        <v>19592</v>
      </c>
      <c r="AI26" s="54">
        <f t="shared" si="3"/>
        <v>22148</v>
      </c>
      <c r="AJ26" s="54">
        <f t="shared" si="3"/>
        <v>19092</v>
      </c>
      <c r="AK26" s="54">
        <f t="shared" si="3"/>
        <v>16730</v>
      </c>
      <c r="AL26" s="54">
        <f t="shared" si="3"/>
        <v>18572</v>
      </c>
      <c r="AM26" s="54">
        <f t="shared" si="3"/>
        <v>21541</v>
      </c>
      <c r="AN26" s="54">
        <f t="shared" si="3"/>
        <v>22361</v>
      </c>
      <c r="AO26" s="54">
        <f t="shared" si="3"/>
        <v>22613</v>
      </c>
    </row>
    <row r="27" spans="3:41" ht="12.75">
      <c r="C27" s="1" t="s">
        <v>200</v>
      </c>
      <c r="D27" s="54">
        <f>(D11+D16)</f>
        <v>443</v>
      </c>
      <c r="E27" s="54">
        <f aca="true" t="shared" si="4" ref="E27:AO27">(E11+E16)</f>
        <v>449</v>
      </c>
      <c r="F27" s="54">
        <f t="shared" si="4"/>
        <v>500</v>
      </c>
      <c r="G27" s="54">
        <f t="shared" si="4"/>
        <v>524</v>
      </c>
      <c r="H27" s="54">
        <f t="shared" si="4"/>
        <v>635</v>
      </c>
      <c r="I27" s="54">
        <f t="shared" si="4"/>
        <v>529</v>
      </c>
      <c r="J27" s="54">
        <f t="shared" si="4"/>
        <v>639</v>
      </c>
      <c r="K27" s="54">
        <f t="shared" si="4"/>
        <v>898</v>
      </c>
      <c r="L27" s="54">
        <f t="shared" si="4"/>
        <v>1056</v>
      </c>
      <c r="M27" s="54">
        <f t="shared" si="4"/>
        <v>1252</v>
      </c>
      <c r="N27" s="54">
        <f t="shared" si="4"/>
        <v>1370</v>
      </c>
      <c r="O27" s="54">
        <f t="shared" si="4"/>
        <v>1378</v>
      </c>
      <c r="P27" s="54">
        <f t="shared" si="4"/>
        <v>1384</v>
      </c>
      <c r="Q27" s="54">
        <f t="shared" si="4"/>
        <v>1433</v>
      </c>
      <c r="R27" s="54">
        <f t="shared" si="4"/>
        <v>1519</v>
      </c>
      <c r="S27" s="54">
        <f t="shared" si="4"/>
        <v>1592</v>
      </c>
      <c r="T27" s="54">
        <f t="shared" si="4"/>
        <v>1628</v>
      </c>
      <c r="U27" s="54">
        <f t="shared" si="4"/>
        <v>1684</v>
      </c>
      <c r="V27" s="54">
        <f t="shared" si="4"/>
        <v>1742</v>
      </c>
      <c r="W27" s="54">
        <f t="shared" si="4"/>
        <v>1824</v>
      </c>
      <c r="X27" s="54">
        <f t="shared" si="4"/>
        <v>1915</v>
      </c>
      <c r="Y27" s="54">
        <f t="shared" si="4"/>
        <v>2093</v>
      </c>
      <c r="Z27" s="54">
        <f t="shared" si="4"/>
        <v>2187</v>
      </c>
      <c r="AA27" s="54">
        <f t="shared" si="4"/>
        <v>2369</v>
      </c>
      <c r="AB27" s="54">
        <f t="shared" si="4"/>
        <v>2474</v>
      </c>
      <c r="AC27" s="54">
        <f t="shared" si="4"/>
        <v>2525</v>
      </c>
      <c r="AD27" s="54">
        <f t="shared" si="4"/>
        <v>2600</v>
      </c>
      <c r="AE27" s="54">
        <f t="shared" si="4"/>
        <v>2840</v>
      </c>
      <c r="AF27" s="54">
        <f t="shared" si="4"/>
        <v>2975</v>
      </c>
      <c r="AG27" s="54">
        <f t="shared" si="4"/>
        <v>3114</v>
      </c>
      <c r="AH27" s="54">
        <f t="shared" si="4"/>
        <v>3364</v>
      </c>
      <c r="AI27" s="54">
        <f t="shared" si="4"/>
        <v>2811</v>
      </c>
      <c r="AJ27" s="54">
        <f t="shared" si="4"/>
        <v>2953</v>
      </c>
      <c r="AK27" s="54">
        <f t="shared" si="4"/>
        <v>3197</v>
      </c>
      <c r="AL27" s="54">
        <f t="shared" si="4"/>
        <v>3430</v>
      </c>
      <c r="AM27" s="54">
        <f t="shared" si="4"/>
        <v>3654</v>
      </c>
      <c r="AN27" s="54">
        <f t="shared" si="4"/>
        <v>2550</v>
      </c>
      <c r="AO27" s="54">
        <f t="shared" si="4"/>
        <v>2679</v>
      </c>
    </row>
    <row r="28" spans="3:41" ht="12.75">
      <c r="C28" s="1" t="s">
        <v>201</v>
      </c>
      <c r="D28" s="54">
        <f aca="true" t="shared" si="5" ref="D28:AO28">(D18)</f>
        <v>355</v>
      </c>
      <c r="E28" s="54">
        <f t="shared" si="5"/>
        <v>368</v>
      </c>
      <c r="F28" s="54">
        <f t="shared" si="5"/>
        <v>399</v>
      </c>
      <c r="G28" s="54">
        <f t="shared" si="5"/>
        <v>410</v>
      </c>
      <c r="H28" s="54">
        <f t="shared" si="5"/>
        <v>334</v>
      </c>
      <c r="I28" s="54">
        <f t="shared" si="5"/>
        <v>522</v>
      </c>
      <c r="J28" s="54">
        <f t="shared" si="5"/>
        <v>792</v>
      </c>
      <c r="K28" s="54">
        <f t="shared" si="5"/>
        <v>913</v>
      </c>
      <c r="L28" s="54">
        <f t="shared" si="5"/>
        <v>901</v>
      </c>
      <c r="M28" s="54">
        <f t="shared" si="5"/>
        <v>806</v>
      </c>
      <c r="N28" s="54">
        <f t="shared" si="5"/>
        <v>773</v>
      </c>
      <c r="O28" s="54">
        <f t="shared" si="5"/>
        <v>795</v>
      </c>
      <c r="P28" s="54">
        <f t="shared" si="5"/>
        <v>850</v>
      </c>
      <c r="Q28" s="54">
        <f t="shared" si="5"/>
        <v>876</v>
      </c>
      <c r="R28" s="54">
        <f t="shared" si="5"/>
        <v>888</v>
      </c>
      <c r="S28" s="54">
        <f t="shared" si="5"/>
        <v>966</v>
      </c>
      <c r="T28" s="54">
        <f t="shared" si="5"/>
        <v>1049</v>
      </c>
      <c r="U28" s="54">
        <f t="shared" si="5"/>
        <v>1133</v>
      </c>
      <c r="V28" s="54">
        <f t="shared" si="5"/>
        <v>1082</v>
      </c>
      <c r="W28" s="54">
        <f t="shared" si="5"/>
        <v>1252</v>
      </c>
      <c r="X28" s="54">
        <f t="shared" si="5"/>
        <v>1097</v>
      </c>
      <c r="Y28" s="54">
        <f t="shared" si="5"/>
        <v>1130</v>
      </c>
      <c r="Z28" s="54">
        <f t="shared" si="5"/>
        <v>1121</v>
      </c>
      <c r="AA28" s="54">
        <f t="shared" si="5"/>
        <v>1341</v>
      </c>
      <c r="AB28" s="54">
        <f t="shared" si="5"/>
        <v>1343</v>
      </c>
      <c r="AC28" s="54">
        <f t="shared" si="5"/>
        <v>1303</v>
      </c>
      <c r="AD28" s="54">
        <f t="shared" si="5"/>
        <v>1450</v>
      </c>
      <c r="AE28" s="54">
        <f t="shared" si="5"/>
        <v>1514</v>
      </c>
      <c r="AF28" s="54">
        <f t="shared" si="5"/>
        <v>1542</v>
      </c>
      <c r="AG28" s="54">
        <f t="shared" si="5"/>
        <v>1884</v>
      </c>
      <c r="AH28" s="54">
        <f t="shared" si="5"/>
        <v>2536</v>
      </c>
      <c r="AI28" s="54">
        <f t="shared" si="5"/>
        <v>2421</v>
      </c>
      <c r="AJ28" s="54">
        <f t="shared" si="5"/>
        <v>2332</v>
      </c>
      <c r="AK28" s="54">
        <f t="shared" si="5"/>
        <v>2052</v>
      </c>
      <c r="AL28" s="54">
        <f t="shared" si="5"/>
        <v>2033</v>
      </c>
      <c r="AM28" s="54">
        <f t="shared" si="5"/>
        <v>2236</v>
      </c>
      <c r="AN28" s="54">
        <f t="shared" si="5"/>
        <v>1917</v>
      </c>
      <c r="AO28" s="54">
        <f t="shared" si="5"/>
        <v>2087</v>
      </c>
    </row>
    <row r="29" spans="3:41" ht="12.75">
      <c r="C29" s="1" t="s">
        <v>202</v>
      </c>
      <c r="D29" s="54">
        <f aca="true" t="shared" si="6" ref="D29:AO29">SUM(D24:D28)</f>
        <v>13780</v>
      </c>
      <c r="E29" s="54">
        <f t="shared" si="6"/>
        <v>16166</v>
      </c>
      <c r="F29" s="54">
        <f t="shared" si="6"/>
        <v>18638</v>
      </c>
      <c r="G29" s="54">
        <f t="shared" si="6"/>
        <v>21325</v>
      </c>
      <c r="H29" s="54">
        <f t="shared" si="6"/>
        <v>23804</v>
      </c>
      <c r="I29" s="54">
        <f t="shared" si="6"/>
        <v>27022</v>
      </c>
      <c r="J29" s="54">
        <f t="shared" si="6"/>
        <v>31098</v>
      </c>
      <c r="K29" s="54">
        <f t="shared" si="6"/>
        <v>35163</v>
      </c>
      <c r="L29" s="54">
        <f t="shared" si="6"/>
        <v>38002</v>
      </c>
      <c r="M29" s="54">
        <f t="shared" si="6"/>
        <v>40675</v>
      </c>
      <c r="N29" s="54">
        <f t="shared" si="6"/>
        <v>43017</v>
      </c>
      <c r="O29" s="54">
        <f t="shared" si="6"/>
        <v>43358</v>
      </c>
      <c r="P29" s="54">
        <f t="shared" si="6"/>
        <v>44995</v>
      </c>
      <c r="Q29" s="54">
        <f t="shared" si="6"/>
        <v>44690</v>
      </c>
      <c r="R29" s="54">
        <f t="shared" si="6"/>
        <v>46024</v>
      </c>
      <c r="S29" s="54">
        <f t="shared" si="6"/>
        <v>47878</v>
      </c>
      <c r="T29" s="54">
        <f t="shared" si="6"/>
        <v>51512</v>
      </c>
      <c r="U29" s="54">
        <f t="shared" si="6"/>
        <v>54689</v>
      </c>
      <c r="V29" s="54">
        <f t="shared" si="6"/>
        <v>57197</v>
      </c>
      <c r="W29" s="54">
        <f t="shared" si="6"/>
        <v>57856</v>
      </c>
      <c r="X29" s="54">
        <f t="shared" si="6"/>
        <v>65127</v>
      </c>
      <c r="Y29" s="54">
        <f t="shared" si="6"/>
        <v>72512</v>
      </c>
      <c r="Z29" s="54">
        <f t="shared" si="6"/>
        <v>72635</v>
      </c>
      <c r="AA29" s="54">
        <f t="shared" si="6"/>
        <v>78739</v>
      </c>
      <c r="AB29" s="54">
        <f t="shared" si="6"/>
        <v>73435</v>
      </c>
      <c r="AC29" s="54">
        <f t="shared" si="6"/>
        <v>74339</v>
      </c>
      <c r="AD29" s="54">
        <f t="shared" si="6"/>
        <v>80072</v>
      </c>
      <c r="AE29" s="54">
        <f t="shared" si="6"/>
        <v>84280</v>
      </c>
      <c r="AF29" s="54">
        <f t="shared" si="6"/>
        <v>88841</v>
      </c>
      <c r="AG29" s="54">
        <f t="shared" si="6"/>
        <v>96111</v>
      </c>
      <c r="AH29" s="54">
        <f t="shared" si="6"/>
        <v>102676</v>
      </c>
      <c r="AI29" s="54">
        <f t="shared" si="6"/>
        <v>110679</v>
      </c>
      <c r="AJ29" s="54">
        <f t="shared" si="6"/>
        <v>114032</v>
      </c>
      <c r="AK29" s="54">
        <f t="shared" si="6"/>
        <v>112938</v>
      </c>
      <c r="AL29" s="54">
        <f t="shared" si="6"/>
        <v>116177</v>
      </c>
      <c r="AM29" s="54">
        <f t="shared" si="6"/>
        <v>126669</v>
      </c>
      <c r="AN29" s="54">
        <f t="shared" si="6"/>
        <v>135274</v>
      </c>
      <c r="AO29" s="54">
        <f t="shared" si="6"/>
        <v>144396</v>
      </c>
    </row>
    <row r="31" spans="3:41" ht="12.75">
      <c r="C31" s="50" t="s">
        <v>87</v>
      </c>
      <c r="D31" s="53">
        <v>7118</v>
      </c>
      <c r="E31" s="53">
        <v>8464</v>
      </c>
      <c r="F31" s="53">
        <v>9662</v>
      </c>
      <c r="G31" s="53">
        <v>12086</v>
      </c>
      <c r="H31" s="53">
        <v>14544</v>
      </c>
      <c r="I31" s="53">
        <v>16526</v>
      </c>
      <c r="J31" s="53">
        <v>18397</v>
      </c>
      <c r="K31" s="53">
        <v>19981</v>
      </c>
      <c r="L31" s="53">
        <v>21957</v>
      </c>
      <c r="M31" s="53">
        <v>24134</v>
      </c>
      <c r="N31" s="53">
        <v>26048</v>
      </c>
      <c r="O31" s="53">
        <v>28187</v>
      </c>
      <c r="P31" s="53">
        <v>30915</v>
      </c>
      <c r="Q31" s="53">
        <v>35547</v>
      </c>
      <c r="R31" s="53">
        <v>35296</v>
      </c>
      <c r="S31" s="53">
        <v>36942</v>
      </c>
      <c r="T31" s="53">
        <v>36938</v>
      </c>
      <c r="U31" s="53">
        <v>38782</v>
      </c>
      <c r="V31" s="53">
        <v>40084</v>
      </c>
      <c r="W31" s="53">
        <v>38706</v>
      </c>
      <c r="X31" s="53">
        <v>36937</v>
      </c>
      <c r="Y31" s="53">
        <v>41005</v>
      </c>
      <c r="Z31" s="53">
        <v>44107</v>
      </c>
      <c r="AA31" s="53">
        <v>45063</v>
      </c>
      <c r="AB31" s="53">
        <v>49871</v>
      </c>
      <c r="AC31" s="53">
        <v>48443</v>
      </c>
      <c r="AD31" s="53">
        <v>48723</v>
      </c>
      <c r="AE31" s="53">
        <v>51653</v>
      </c>
      <c r="AF31" s="53">
        <v>54256</v>
      </c>
      <c r="AG31" s="53">
        <v>59938</v>
      </c>
      <c r="AH31" s="53">
        <v>64467</v>
      </c>
      <c r="AI31" s="53">
        <v>61269</v>
      </c>
      <c r="AJ31" s="53">
        <v>61718</v>
      </c>
      <c r="AK31" s="53">
        <v>65822</v>
      </c>
      <c r="AL31" s="53">
        <v>68332</v>
      </c>
      <c r="AM31" s="53">
        <v>66477</v>
      </c>
      <c r="AN31" s="53">
        <v>75945</v>
      </c>
      <c r="AO31" s="53">
        <v>76753</v>
      </c>
    </row>
    <row r="33" spans="3:41" ht="12.75">
      <c r="C33" s="1" t="s">
        <v>218</v>
      </c>
      <c r="D33" s="54">
        <f aca="true" t="shared" si="7" ref="D33:AO33">(D24+D31)</f>
        <v>12496</v>
      </c>
      <c r="E33" s="54">
        <f t="shared" si="7"/>
        <v>14995</v>
      </c>
      <c r="F33" s="54">
        <f t="shared" si="7"/>
        <v>17453</v>
      </c>
      <c r="G33" s="54">
        <f t="shared" si="7"/>
        <v>21092</v>
      </c>
      <c r="H33" s="54">
        <f t="shared" si="7"/>
        <v>24980</v>
      </c>
      <c r="I33" s="54">
        <f t="shared" si="7"/>
        <v>28074</v>
      </c>
      <c r="J33" s="54">
        <f t="shared" si="7"/>
        <v>31611</v>
      </c>
      <c r="K33" s="54">
        <f t="shared" si="7"/>
        <v>34343</v>
      </c>
      <c r="L33" s="54">
        <f t="shared" si="7"/>
        <v>37807</v>
      </c>
      <c r="M33" s="54">
        <f t="shared" si="7"/>
        <v>41300</v>
      </c>
      <c r="N33" s="54">
        <f t="shared" si="7"/>
        <v>43873</v>
      </c>
      <c r="O33" s="54">
        <f t="shared" si="7"/>
        <v>45780</v>
      </c>
      <c r="P33" s="54">
        <f t="shared" si="7"/>
        <v>48814</v>
      </c>
      <c r="Q33" s="54">
        <f t="shared" si="7"/>
        <v>52640</v>
      </c>
      <c r="R33" s="54">
        <f t="shared" si="7"/>
        <v>52094</v>
      </c>
      <c r="S33" s="54">
        <f t="shared" si="7"/>
        <v>53141</v>
      </c>
      <c r="T33" s="54">
        <f t="shared" si="7"/>
        <v>54612</v>
      </c>
      <c r="U33" s="54">
        <f t="shared" si="7"/>
        <v>57090</v>
      </c>
      <c r="V33" s="54">
        <f t="shared" si="7"/>
        <v>59893</v>
      </c>
      <c r="W33" s="54">
        <f t="shared" si="7"/>
        <v>59300</v>
      </c>
      <c r="X33" s="54">
        <f t="shared" si="7"/>
        <v>62176</v>
      </c>
      <c r="Y33" s="54">
        <f t="shared" si="7"/>
        <v>70932</v>
      </c>
      <c r="Z33" s="54">
        <f t="shared" si="7"/>
        <v>73522</v>
      </c>
      <c r="AA33" s="54">
        <f t="shared" si="7"/>
        <v>76725</v>
      </c>
      <c r="AB33" s="54">
        <f t="shared" si="7"/>
        <v>75177</v>
      </c>
      <c r="AC33" s="54">
        <f t="shared" si="7"/>
        <v>72303</v>
      </c>
      <c r="AD33" s="54">
        <f t="shared" si="7"/>
        <v>72124</v>
      </c>
      <c r="AE33" s="54">
        <f t="shared" si="7"/>
        <v>73501</v>
      </c>
      <c r="AF33" s="54">
        <f t="shared" si="7"/>
        <v>76503</v>
      </c>
      <c r="AG33" s="54">
        <f t="shared" si="7"/>
        <v>83072</v>
      </c>
      <c r="AH33" s="54">
        <f t="shared" si="7"/>
        <v>89507</v>
      </c>
      <c r="AI33" s="54">
        <f t="shared" si="7"/>
        <v>87187</v>
      </c>
      <c r="AJ33" s="54">
        <f t="shared" si="7"/>
        <v>92916</v>
      </c>
      <c r="AK33" s="54">
        <f t="shared" si="7"/>
        <v>96452</v>
      </c>
      <c r="AL33" s="54">
        <f t="shared" si="7"/>
        <v>97200</v>
      </c>
      <c r="AM33" s="54">
        <f t="shared" si="7"/>
        <v>99411</v>
      </c>
      <c r="AN33" s="54">
        <f t="shared" si="7"/>
        <v>112919</v>
      </c>
      <c r="AO33" s="54">
        <f t="shared" si="7"/>
        <v>118630</v>
      </c>
    </row>
    <row r="36" spans="3:41" ht="12.75">
      <c r="C36" s="1" t="s">
        <v>232</v>
      </c>
      <c r="D36">
        <f aca="true" t="shared" si="8" ref="D36:AO36">(D33/1000)</f>
        <v>12.496</v>
      </c>
      <c r="E36">
        <f t="shared" si="8"/>
        <v>14.995</v>
      </c>
      <c r="F36">
        <f t="shared" si="8"/>
        <v>17.453</v>
      </c>
      <c r="G36">
        <f t="shared" si="8"/>
        <v>21.092</v>
      </c>
      <c r="H36">
        <f t="shared" si="8"/>
        <v>24.98</v>
      </c>
      <c r="I36">
        <f t="shared" si="8"/>
        <v>28.074</v>
      </c>
      <c r="J36">
        <f t="shared" si="8"/>
        <v>31.611</v>
      </c>
      <c r="K36">
        <f t="shared" si="8"/>
        <v>34.343</v>
      </c>
      <c r="L36">
        <f t="shared" si="8"/>
        <v>37.807</v>
      </c>
      <c r="M36">
        <f t="shared" si="8"/>
        <v>41.3</v>
      </c>
      <c r="N36">
        <f t="shared" si="8"/>
        <v>43.873</v>
      </c>
      <c r="O36">
        <f t="shared" si="8"/>
        <v>45.78</v>
      </c>
      <c r="P36">
        <f t="shared" si="8"/>
        <v>48.814</v>
      </c>
      <c r="Q36">
        <f t="shared" si="8"/>
        <v>52.64</v>
      </c>
      <c r="R36">
        <f t="shared" si="8"/>
        <v>52.094</v>
      </c>
      <c r="S36">
        <f t="shared" si="8"/>
        <v>53.141</v>
      </c>
      <c r="T36">
        <f t="shared" si="8"/>
        <v>54.612</v>
      </c>
      <c r="U36">
        <f t="shared" si="8"/>
        <v>57.09</v>
      </c>
      <c r="V36">
        <f t="shared" si="8"/>
        <v>59.893</v>
      </c>
      <c r="W36">
        <f t="shared" si="8"/>
        <v>59.3</v>
      </c>
      <c r="X36">
        <f t="shared" si="8"/>
        <v>62.176</v>
      </c>
      <c r="Y36">
        <f t="shared" si="8"/>
        <v>70.932</v>
      </c>
      <c r="Z36">
        <f t="shared" si="8"/>
        <v>73.522</v>
      </c>
      <c r="AA36">
        <f t="shared" si="8"/>
        <v>76.725</v>
      </c>
      <c r="AB36">
        <f t="shared" si="8"/>
        <v>75.177</v>
      </c>
      <c r="AC36">
        <f t="shared" si="8"/>
        <v>72.303</v>
      </c>
      <c r="AD36">
        <f t="shared" si="8"/>
        <v>72.124</v>
      </c>
      <c r="AE36">
        <f t="shared" si="8"/>
        <v>73.501</v>
      </c>
      <c r="AF36">
        <f t="shared" si="8"/>
        <v>76.503</v>
      </c>
      <c r="AG36">
        <f t="shared" si="8"/>
        <v>83.072</v>
      </c>
      <c r="AH36">
        <f t="shared" si="8"/>
        <v>89.507</v>
      </c>
      <c r="AI36">
        <f t="shared" si="8"/>
        <v>87.187</v>
      </c>
      <c r="AJ36">
        <f t="shared" si="8"/>
        <v>92.916</v>
      </c>
      <c r="AK36">
        <f t="shared" si="8"/>
        <v>96.452</v>
      </c>
      <c r="AL36">
        <f t="shared" si="8"/>
        <v>97.2</v>
      </c>
      <c r="AM36">
        <f t="shared" si="8"/>
        <v>99.411</v>
      </c>
      <c r="AN36">
        <f t="shared" si="8"/>
        <v>112.919</v>
      </c>
      <c r="AO36">
        <f t="shared" si="8"/>
        <v>118.63</v>
      </c>
    </row>
    <row r="37" spans="3:41" ht="12.75">
      <c r="C37" s="1" t="s">
        <v>198</v>
      </c>
      <c r="D37">
        <f aca="true" t="shared" si="9" ref="D37:AO37">(D25/1000)</f>
        <v>5.989</v>
      </c>
      <c r="E37">
        <f t="shared" si="9"/>
        <v>6.885</v>
      </c>
      <c r="F37">
        <f t="shared" si="9"/>
        <v>7.847</v>
      </c>
      <c r="G37">
        <f t="shared" si="9"/>
        <v>8.875</v>
      </c>
      <c r="H37">
        <f t="shared" si="9"/>
        <v>9.558</v>
      </c>
      <c r="I37">
        <f t="shared" si="9"/>
        <v>10.721</v>
      </c>
      <c r="J37">
        <f t="shared" si="9"/>
        <v>12.678</v>
      </c>
      <c r="K37">
        <f t="shared" si="9"/>
        <v>14.856</v>
      </c>
      <c r="L37">
        <f t="shared" si="9"/>
        <v>16.043</v>
      </c>
      <c r="M37">
        <f t="shared" si="9"/>
        <v>17.204</v>
      </c>
      <c r="N37">
        <f t="shared" si="9"/>
        <v>17.865</v>
      </c>
      <c r="O37">
        <f t="shared" si="9"/>
        <v>18.017</v>
      </c>
      <c r="P37">
        <f t="shared" si="9"/>
        <v>18.993</v>
      </c>
      <c r="Q37">
        <f t="shared" si="9"/>
        <v>19.885</v>
      </c>
      <c r="R37">
        <f t="shared" si="9"/>
        <v>21.481</v>
      </c>
      <c r="S37">
        <f t="shared" si="9"/>
        <v>22.437</v>
      </c>
      <c r="T37">
        <f t="shared" si="9"/>
        <v>23.946</v>
      </c>
      <c r="U37">
        <f t="shared" si="9"/>
        <v>25.337</v>
      </c>
      <c r="V37">
        <f t="shared" si="9"/>
        <v>26.305</v>
      </c>
      <c r="W37">
        <f t="shared" si="9"/>
        <v>26.122</v>
      </c>
      <c r="X37">
        <f t="shared" si="9"/>
        <v>27.891</v>
      </c>
      <c r="Y37">
        <f t="shared" si="9"/>
        <v>29.905</v>
      </c>
      <c r="Z37">
        <f t="shared" si="9"/>
        <v>30.991</v>
      </c>
      <c r="AA37">
        <f t="shared" si="9"/>
        <v>33.724</v>
      </c>
      <c r="AB37">
        <f t="shared" si="9"/>
        <v>34.052</v>
      </c>
      <c r="AC37">
        <f t="shared" si="9"/>
        <v>36.133</v>
      </c>
      <c r="AD37">
        <f t="shared" si="9"/>
        <v>38.935</v>
      </c>
      <c r="AE37">
        <f t="shared" si="9"/>
        <v>41.775</v>
      </c>
      <c r="AF37">
        <f t="shared" si="9"/>
        <v>44.68</v>
      </c>
      <c r="AG37">
        <f t="shared" si="9"/>
        <v>49.108</v>
      </c>
      <c r="AH37">
        <f t="shared" si="9"/>
        <v>52.144</v>
      </c>
      <c r="AI37">
        <f t="shared" si="9"/>
        <v>57.381</v>
      </c>
      <c r="AJ37">
        <f t="shared" si="9"/>
        <v>58.457</v>
      </c>
      <c r="AK37">
        <f t="shared" si="9"/>
        <v>60.329</v>
      </c>
      <c r="AL37">
        <f t="shared" si="9"/>
        <v>63.274</v>
      </c>
      <c r="AM37">
        <f t="shared" si="9"/>
        <v>66.304</v>
      </c>
      <c r="AN37">
        <f t="shared" si="9"/>
        <v>71.472</v>
      </c>
      <c r="AO37">
        <f t="shared" si="9"/>
        <v>75.14</v>
      </c>
    </row>
    <row r="38" spans="3:41" ht="12.75">
      <c r="C38" s="1" t="s">
        <v>233</v>
      </c>
      <c r="D38">
        <f aca="true" t="shared" si="10" ref="D38:AO38">(D26/1000)</f>
        <v>1.615</v>
      </c>
      <c r="E38">
        <f t="shared" si="10"/>
        <v>1.933</v>
      </c>
      <c r="F38">
        <f t="shared" si="10"/>
        <v>2.101</v>
      </c>
      <c r="G38">
        <f t="shared" si="10"/>
        <v>2.51</v>
      </c>
      <c r="H38">
        <f t="shared" si="10"/>
        <v>2.841</v>
      </c>
      <c r="I38">
        <f t="shared" si="10"/>
        <v>3.702</v>
      </c>
      <c r="J38">
        <f t="shared" si="10"/>
        <v>3.775</v>
      </c>
      <c r="K38">
        <f t="shared" si="10"/>
        <v>4.134</v>
      </c>
      <c r="L38">
        <f t="shared" si="10"/>
        <v>4.152</v>
      </c>
      <c r="M38">
        <f t="shared" si="10"/>
        <v>4.247</v>
      </c>
      <c r="N38">
        <f t="shared" si="10"/>
        <v>5.184</v>
      </c>
      <c r="O38">
        <f t="shared" si="10"/>
        <v>5.575</v>
      </c>
      <c r="P38">
        <f t="shared" si="10"/>
        <v>5.869</v>
      </c>
      <c r="Q38">
        <f t="shared" si="10"/>
        <v>5.403</v>
      </c>
      <c r="R38">
        <f t="shared" si="10"/>
        <v>5.338</v>
      </c>
      <c r="S38">
        <f t="shared" si="10"/>
        <v>6.684</v>
      </c>
      <c r="T38">
        <f t="shared" si="10"/>
        <v>7.215</v>
      </c>
      <c r="U38">
        <f t="shared" si="10"/>
        <v>8.227</v>
      </c>
      <c r="V38">
        <f t="shared" si="10"/>
        <v>8.259</v>
      </c>
      <c r="W38">
        <f t="shared" si="10"/>
        <v>8.064</v>
      </c>
      <c r="X38">
        <f t="shared" si="10"/>
        <v>8.985</v>
      </c>
      <c r="Y38">
        <f t="shared" si="10"/>
        <v>9.457</v>
      </c>
      <c r="Z38">
        <f t="shared" si="10"/>
        <v>8.921</v>
      </c>
      <c r="AA38">
        <f t="shared" si="10"/>
        <v>9.643</v>
      </c>
      <c r="AB38">
        <f t="shared" si="10"/>
        <v>10.26</v>
      </c>
      <c r="AC38">
        <f t="shared" si="10"/>
        <v>10.518</v>
      </c>
      <c r="AD38">
        <f t="shared" si="10"/>
        <v>13.686</v>
      </c>
      <c r="AE38">
        <f t="shared" si="10"/>
        <v>16.303</v>
      </c>
      <c r="AF38">
        <f t="shared" si="10"/>
        <v>17.397</v>
      </c>
      <c r="AG38">
        <f t="shared" si="10"/>
        <v>18.871</v>
      </c>
      <c r="AH38">
        <f t="shared" si="10"/>
        <v>19.592</v>
      </c>
      <c r="AI38">
        <f t="shared" si="10"/>
        <v>22.148</v>
      </c>
      <c r="AJ38">
        <f t="shared" si="10"/>
        <v>19.092</v>
      </c>
      <c r="AK38">
        <f t="shared" si="10"/>
        <v>16.73</v>
      </c>
      <c r="AL38">
        <f t="shared" si="10"/>
        <v>18.572</v>
      </c>
      <c r="AM38">
        <f t="shared" si="10"/>
        <v>21.541</v>
      </c>
      <c r="AN38">
        <f t="shared" si="10"/>
        <v>22.361</v>
      </c>
      <c r="AO38">
        <f t="shared" si="10"/>
        <v>22.613</v>
      </c>
    </row>
    <row r="39" spans="3:41" ht="12.75">
      <c r="C39" s="1" t="s">
        <v>266</v>
      </c>
      <c r="D39">
        <f>D38-D46</f>
        <v>1.482</v>
      </c>
      <c r="E39">
        <f aca="true" t="shared" si="11" ref="E39:AO39">E38-E46</f>
        <v>1.6880000000000002</v>
      </c>
      <c r="F39">
        <f t="shared" si="11"/>
        <v>1.726</v>
      </c>
      <c r="G39">
        <f t="shared" si="11"/>
        <v>2.0349999999999997</v>
      </c>
      <c r="H39">
        <f t="shared" si="11"/>
        <v>2.197</v>
      </c>
      <c r="I39">
        <f t="shared" si="11"/>
        <v>2.6029999999999998</v>
      </c>
      <c r="J39">
        <f t="shared" si="11"/>
        <v>2.4589999999999996</v>
      </c>
      <c r="K39">
        <f t="shared" si="11"/>
        <v>2.8180000000000005</v>
      </c>
      <c r="L39">
        <f t="shared" si="11"/>
        <v>2.8810000000000002</v>
      </c>
      <c r="M39">
        <f t="shared" si="11"/>
        <v>3.067</v>
      </c>
      <c r="N39">
        <f t="shared" si="11"/>
        <v>3.652</v>
      </c>
      <c r="O39">
        <f t="shared" si="11"/>
        <v>3.02</v>
      </c>
      <c r="P39">
        <f t="shared" si="11"/>
        <v>3.0559999999999996</v>
      </c>
      <c r="Q39">
        <f t="shared" si="11"/>
        <v>2.9069999999999996</v>
      </c>
      <c r="R39">
        <f t="shared" si="11"/>
        <v>2.956</v>
      </c>
      <c r="S39">
        <f t="shared" si="11"/>
        <v>4.234</v>
      </c>
      <c r="T39">
        <f t="shared" si="11"/>
        <v>4.946</v>
      </c>
      <c r="U39">
        <f t="shared" si="11"/>
        <v>6.775</v>
      </c>
      <c r="V39">
        <f t="shared" si="11"/>
        <v>7.329000000000001</v>
      </c>
      <c r="W39">
        <f t="shared" si="11"/>
        <v>7.247</v>
      </c>
      <c r="X39">
        <f t="shared" si="11"/>
        <v>8.032</v>
      </c>
      <c r="Y39">
        <f t="shared" si="11"/>
        <v>8.368</v>
      </c>
      <c r="Z39">
        <f t="shared" si="11"/>
        <v>7.922999999999999</v>
      </c>
      <c r="AA39">
        <f t="shared" si="11"/>
        <v>8.735000000000001</v>
      </c>
      <c r="AB39">
        <f t="shared" si="11"/>
        <v>9.307</v>
      </c>
      <c r="AC39">
        <f t="shared" si="11"/>
        <v>9.520000000000001</v>
      </c>
      <c r="AD39">
        <f t="shared" si="11"/>
        <v>11.957</v>
      </c>
      <c r="AE39">
        <f t="shared" si="11"/>
        <v>14.987</v>
      </c>
      <c r="AF39">
        <f t="shared" si="11"/>
        <v>16.262999999999998</v>
      </c>
      <c r="AG39">
        <f t="shared" si="11"/>
        <v>17.759</v>
      </c>
      <c r="AH39">
        <f t="shared" si="11"/>
        <v>18.389</v>
      </c>
      <c r="AI39">
        <f t="shared" si="11"/>
        <v>20.378</v>
      </c>
      <c r="AJ39">
        <f t="shared" si="11"/>
        <v>17.241999999999997</v>
      </c>
      <c r="AK39">
        <f t="shared" si="11"/>
        <v>15.23</v>
      </c>
      <c r="AL39">
        <f t="shared" si="11"/>
        <v>16.822</v>
      </c>
      <c r="AM39">
        <f t="shared" si="11"/>
        <v>19.821</v>
      </c>
      <c r="AN39">
        <f t="shared" si="11"/>
        <v>20.301000000000002</v>
      </c>
      <c r="AO39">
        <f t="shared" si="11"/>
        <v>20.773</v>
      </c>
    </row>
    <row r="40" spans="3:41" ht="12.75">
      <c r="C40" s="1" t="s">
        <v>200</v>
      </c>
      <c r="D40">
        <f aca="true" t="shared" si="12" ref="D40:AO40">(D27/1000)</f>
        <v>0.443</v>
      </c>
      <c r="E40">
        <f t="shared" si="12"/>
        <v>0.449</v>
      </c>
      <c r="F40">
        <f t="shared" si="12"/>
        <v>0.5</v>
      </c>
      <c r="G40">
        <f t="shared" si="12"/>
        <v>0.524</v>
      </c>
      <c r="H40">
        <f t="shared" si="12"/>
        <v>0.635</v>
      </c>
      <c r="I40">
        <f t="shared" si="12"/>
        <v>0.529</v>
      </c>
      <c r="J40">
        <f t="shared" si="12"/>
        <v>0.639</v>
      </c>
      <c r="K40">
        <f t="shared" si="12"/>
        <v>0.898</v>
      </c>
      <c r="L40">
        <f t="shared" si="12"/>
        <v>1.056</v>
      </c>
      <c r="M40">
        <f t="shared" si="12"/>
        <v>1.252</v>
      </c>
      <c r="N40">
        <f t="shared" si="12"/>
        <v>1.37</v>
      </c>
      <c r="O40">
        <f t="shared" si="12"/>
        <v>1.378</v>
      </c>
      <c r="P40">
        <f t="shared" si="12"/>
        <v>1.384</v>
      </c>
      <c r="Q40">
        <f t="shared" si="12"/>
        <v>1.433</v>
      </c>
      <c r="R40">
        <f t="shared" si="12"/>
        <v>1.519</v>
      </c>
      <c r="S40">
        <f t="shared" si="12"/>
        <v>1.592</v>
      </c>
      <c r="T40">
        <f t="shared" si="12"/>
        <v>1.628</v>
      </c>
      <c r="U40">
        <f t="shared" si="12"/>
        <v>1.684</v>
      </c>
      <c r="V40">
        <f t="shared" si="12"/>
        <v>1.742</v>
      </c>
      <c r="W40">
        <f t="shared" si="12"/>
        <v>1.824</v>
      </c>
      <c r="X40">
        <f t="shared" si="12"/>
        <v>1.915</v>
      </c>
      <c r="Y40">
        <f t="shared" si="12"/>
        <v>2.093</v>
      </c>
      <c r="Z40">
        <f t="shared" si="12"/>
        <v>2.187</v>
      </c>
      <c r="AA40">
        <f t="shared" si="12"/>
        <v>2.369</v>
      </c>
      <c r="AB40">
        <f t="shared" si="12"/>
        <v>2.474</v>
      </c>
      <c r="AC40">
        <f t="shared" si="12"/>
        <v>2.525</v>
      </c>
      <c r="AD40">
        <f t="shared" si="12"/>
        <v>2.6</v>
      </c>
      <c r="AE40">
        <f t="shared" si="12"/>
        <v>2.84</v>
      </c>
      <c r="AF40">
        <f t="shared" si="12"/>
        <v>2.975</v>
      </c>
      <c r="AG40">
        <f t="shared" si="12"/>
        <v>3.114</v>
      </c>
      <c r="AH40">
        <f t="shared" si="12"/>
        <v>3.364</v>
      </c>
      <c r="AI40">
        <f t="shared" si="12"/>
        <v>2.811</v>
      </c>
      <c r="AJ40">
        <f t="shared" si="12"/>
        <v>2.953</v>
      </c>
      <c r="AK40">
        <f t="shared" si="12"/>
        <v>3.197</v>
      </c>
      <c r="AL40">
        <f t="shared" si="12"/>
        <v>3.43</v>
      </c>
      <c r="AM40">
        <f t="shared" si="12"/>
        <v>3.654</v>
      </c>
      <c r="AN40">
        <f t="shared" si="12"/>
        <v>2.55</v>
      </c>
      <c r="AO40">
        <f t="shared" si="12"/>
        <v>2.679</v>
      </c>
    </row>
    <row r="41" spans="3:41" ht="12.75">
      <c r="C41" s="1" t="s">
        <v>201</v>
      </c>
      <c r="D41">
        <f aca="true" t="shared" si="13" ref="D41:AO41">(D28/1000)</f>
        <v>0.355</v>
      </c>
      <c r="E41">
        <f t="shared" si="13"/>
        <v>0.368</v>
      </c>
      <c r="F41">
        <f t="shared" si="13"/>
        <v>0.399</v>
      </c>
      <c r="G41">
        <f t="shared" si="13"/>
        <v>0.41</v>
      </c>
      <c r="H41">
        <f t="shared" si="13"/>
        <v>0.334</v>
      </c>
      <c r="I41">
        <f t="shared" si="13"/>
        <v>0.522</v>
      </c>
      <c r="J41">
        <f t="shared" si="13"/>
        <v>0.792</v>
      </c>
      <c r="K41">
        <f t="shared" si="13"/>
        <v>0.913</v>
      </c>
      <c r="L41">
        <f t="shared" si="13"/>
        <v>0.901</v>
      </c>
      <c r="M41">
        <f t="shared" si="13"/>
        <v>0.806</v>
      </c>
      <c r="N41">
        <f t="shared" si="13"/>
        <v>0.773</v>
      </c>
      <c r="O41">
        <f t="shared" si="13"/>
        <v>0.795</v>
      </c>
      <c r="P41">
        <f t="shared" si="13"/>
        <v>0.85</v>
      </c>
      <c r="Q41">
        <f t="shared" si="13"/>
        <v>0.876</v>
      </c>
      <c r="R41">
        <f t="shared" si="13"/>
        <v>0.888</v>
      </c>
      <c r="S41">
        <f t="shared" si="13"/>
        <v>0.966</v>
      </c>
      <c r="T41">
        <f t="shared" si="13"/>
        <v>1.049</v>
      </c>
      <c r="U41">
        <f t="shared" si="13"/>
        <v>1.133</v>
      </c>
      <c r="V41">
        <f t="shared" si="13"/>
        <v>1.082</v>
      </c>
      <c r="W41">
        <f t="shared" si="13"/>
        <v>1.252</v>
      </c>
      <c r="X41">
        <f t="shared" si="13"/>
        <v>1.097</v>
      </c>
      <c r="Y41">
        <f t="shared" si="13"/>
        <v>1.13</v>
      </c>
      <c r="Z41">
        <f t="shared" si="13"/>
        <v>1.121</v>
      </c>
      <c r="AA41">
        <f t="shared" si="13"/>
        <v>1.341</v>
      </c>
      <c r="AB41">
        <f t="shared" si="13"/>
        <v>1.343</v>
      </c>
      <c r="AC41">
        <f t="shared" si="13"/>
        <v>1.303</v>
      </c>
      <c r="AD41">
        <f t="shared" si="13"/>
        <v>1.45</v>
      </c>
      <c r="AE41">
        <f t="shared" si="13"/>
        <v>1.514</v>
      </c>
      <c r="AF41">
        <f t="shared" si="13"/>
        <v>1.542</v>
      </c>
      <c r="AG41">
        <f t="shared" si="13"/>
        <v>1.884</v>
      </c>
      <c r="AH41">
        <f t="shared" si="13"/>
        <v>2.536</v>
      </c>
      <c r="AI41">
        <f t="shared" si="13"/>
        <v>2.421</v>
      </c>
      <c r="AJ41">
        <f t="shared" si="13"/>
        <v>2.332</v>
      </c>
      <c r="AK41">
        <f t="shared" si="13"/>
        <v>2.052</v>
      </c>
      <c r="AL41">
        <f t="shared" si="13"/>
        <v>2.033</v>
      </c>
      <c r="AM41">
        <f t="shared" si="13"/>
        <v>2.236</v>
      </c>
      <c r="AN41">
        <f t="shared" si="13"/>
        <v>1.917</v>
      </c>
      <c r="AO41">
        <f t="shared" si="13"/>
        <v>2.087</v>
      </c>
    </row>
    <row r="42" spans="4:41" ht="12.75">
      <c r="D42">
        <f>SUM(D36:D41)</f>
        <v>22.38</v>
      </c>
      <c r="E42">
        <f aca="true" t="shared" si="14" ref="E42:AO42">SUM(E36:E41)</f>
        <v>26.317999999999998</v>
      </c>
      <c r="F42">
        <f t="shared" si="14"/>
        <v>30.026</v>
      </c>
      <c r="G42">
        <f t="shared" si="14"/>
        <v>35.44599999999999</v>
      </c>
      <c r="H42">
        <f t="shared" si="14"/>
        <v>40.545</v>
      </c>
      <c r="I42">
        <f t="shared" si="14"/>
        <v>46.151</v>
      </c>
      <c r="J42">
        <f t="shared" si="14"/>
        <v>51.954</v>
      </c>
      <c r="K42">
        <f t="shared" si="14"/>
        <v>57.962</v>
      </c>
      <c r="L42">
        <f t="shared" si="14"/>
        <v>62.84</v>
      </c>
      <c r="M42">
        <f t="shared" si="14"/>
        <v>67.87599999999999</v>
      </c>
      <c r="N42">
        <f t="shared" si="14"/>
        <v>72.717</v>
      </c>
      <c r="O42">
        <f t="shared" si="14"/>
        <v>74.565</v>
      </c>
      <c r="P42">
        <f t="shared" si="14"/>
        <v>78.966</v>
      </c>
      <c r="Q42">
        <f t="shared" si="14"/>
        <v>83.14400000000002</v>
      </c>
      <c r="R42">
        <f t="shared" si="14"/>
        <v>84.27600000000001</v>
      </c>
      <c r="S42">
        <f t="shared" si="14"/>
        <v>89.05399999999999</v>
      </c>
      <c r="T42">
        <f t="shared" si="14"/>
        <v>93.39600000000002</v>
      </c>
      <c r="U42">
        <f t="shared" si="14"/>
        <v>100.24600000000001</v>
      </c>
      <c r="V42">
        <f t="shared" si="14"/>
        <v>104.61</v>
      </c>
      <c r="W42">
        <f t="shared" si="14"/>
        <v>103.80899999999998</v>
      </c>
      <c r="X42">
        <f t="shared" si="14"/>
        <v>110.096</v>
      </c>
      <c r="Y42">
        <f t="shared" si="14"/>
        <v>121.885</v>
      </c>
      <c r="Z42">
        <f t="shared" si="14"/>
        <v>124.66499999999999</v>
      </c>
      <c r="AA42">
        <f t="shared" si="14"/>
        <v>132.537</v>
      </c>
      <c r="AB42">
        <f t="shared" si="14"/>
        <v>132.613</v>
      </c>
      <c r="AC42">
        <f t="shared" si="14"/>
        <v>132.30200000000002</v>
      </c>
      <c r="AD42">
        <f t="shared" si="14"/>
        <v>140.75199999999998</v>
      </c>
      <c r="AE42">
        <f t="shared" si="14"/>
        <v>150.92000000000002</v>
      </c>
      <c r="AF42">
        <f t="shared" si="14"/>
        <v>159.35999999999999</v>
      </c>
      <c r="AG42">
        <f t="shared" si="14"/>
        <v>173.808</v>
      </c>
      <c r="AH42">
        <f t="shared" si="14"/>
        <v>185.532</v>
      </c>
      <c r="AI42">
        <f t="shared" si="14"/>
        <v>192.326</v>
      </c>
      <c r="AJ42">
        <f t="shared" si="14"/>
        <v>192.99199999999996</v>
      </c>
      <c r="AK42">
        <f t="shared" si="14"/>
        <v>193.98999999999998</v>
      </c>
      <c r="AL42">
        <f t="shared" si="14"/>
        <v>201.331</v>
      </c>
      <c r="AM42">
        <f t="shared" si="14"/>
        <v>212.96699999999998</v>
      </c>
      <c r="AN42">
        <f t="shared" si="14"/>
        <v>231.52</v>
      </c>
      <c r="AO42">
        <f t="shared" si="14"/>
        <v>241.92199999999997</v>
      </c>
    </row>
    <row r="45" spans="3:41" ht="12.75">
      <c r="C45" s="1" t="s">
        <v>267</v>
      </c>
      <c r="D45">
        <v>133</v>
      </c>
      <c r="E45">
        <v>245</v>
      </c>
      <c r="F45">
        <v>375</v>
      </c>
      <c r="G45">
        <v>475</v>
      </c>
      <c r="H45">
        <v>644</v>
      </c>
      <c r="I45">
        <v>1099</v>
      </c>
      <c r="J45">
        <v>1316</v>
      </c>
      <c r="K45">
        <v>1316</v>
      </c>
      <c r="L45">
        <v>1271</v>
      </c>
      <c r="M45">
        <v>1180</v>
      </c>
      <c r="N45">
        <v>1532</v>
      </c>
      <c r="O45">
        <v>2555</v>
      </c>
      <c r="P45">
        <v>2813</v>
      </c>
      <c r="Q45">
        <v>2496</v>
      </c>
      <c r="R45">
        <v>2382</v>
      </c>
      <c r="S45">
        <v>2450</v>
      </c>
      <c r="T45">
        <v>2269</v>
      </c>
      <c r="U45">
        <v>1452</v>
      </c>
      <c r="V45">
        <v>930</v>
      </c>
      <c r="W45">
        <v>817</v>
      </c>
      <c r="X45">
        <v>953</v>
      </c>
      <c r="Y45">
        <v>1089</v>
      </c>
      <c r="Z45">
        <v>998</v>
      </c>
      <c r="AA45">
        <v>908</v>
      </c>
      <c r="AB45">
        <v>953</v>
      </c>
      <c r="AC45">
        <v>998</v>
      </c>
      <c r="AD45">
        <v>1729</v>
      </c>
      <c r="AE45">
        <v>1316</v>
      </c>
      <c r="AF45">
        <v>1134</v>
      </c>
      <c r="AG45">
        <v>1112</v>
      </c>
      <c r="AH45">
        <v>1203</v>
      </c>
      <c r="AI45">
        <v>1770</v>
      </c>
      <c r="AJ45">
        <v>1850</v>
      </c>
      <c r="AK45">
        <v>1500</v>
      </c>
      <c r="AL45">
        <v>1750</v>
      </c>
      <c r="AM45">
        <v>1720</v>
      </c>
      <c r="AN45">
        <v>2060</v>
      </c>
      <c r="AO45">
        <v>1840</v>
      </c>
    </row>
    <row r="46" spans="3:41" ht="12.75">
      <c r="C46" s="1" t="s">
        <v>268</v>
      </c>
      <c r="D46">
        <f>D45/1000</f>
        <v>0.133</v>
      </c>
      <c r="E46">
        <f aca="true" t="shared" si="15" ref="E46:AO46">E45/1000</f>
        <v>0.245</v>
      </c>
      <c r="F46">
        <f t="shared" si="15"/>
        <v>0.375</v>
      </c>
      <c r="G46">
        <f t="shared" si="15"/>
        <v>0.475</v>
      </c>
      <c r="H46">
        <f t="shared" si="15"/>
        <v>0.644</v>
      </c>
      <c r="I46">
        <f t="shared" si="15"/>
        <v>1.099</v>
      </c>
      <c r="J46">
        <f t="shared" si="15"/>
        <v>1.316</v>
      </c>
      <c r="K46">
        <f t="shared" si="15"/>
        <v>1.316</v>
      </c>
      <c r="L46">
        <f t="shared" si="15"/>
        <v>1.271</v>
      </c>
      <c r="M46">
        <f t="shared" si="15"/>
        <v>1.18</v>
      </c>
      <c r="N46">
        <f t="shared" si="15"/>
        <v>1.532</v>
      </c>
      <c r="O46">
        <f t="shared" si="15"/>
        <v>2.555</v>
      </c>
      <c r="P46">
        <f t="shared" si="15"/>
        <v>2.813</v>
      </c>
      <c r="Q46">
        <f t="shared" si="15"/>
        <v>2.496</v>
      </c>
      <c r="R46">
        <f t="shared" si="15"/>
        <v>2.382</v>
      </c>
      <c r="S46">
        <f t="shared" si="15"/>
        <v>2.45</v>
      </c>
      <c r="T46">
        <f t="shared" si="15"/>
        <v>2.269</v>
      </c>
      <c r="U46">
        <f t="shared" si="15"/>
        <v>1.452</v>
      </c>
      <c r="V46">
        <f t="shared" si="15"/>
        <v>0.93</v>
      </c>
      <c r="W46">
        <f t="shared" si="15"/>
        <v>0.817</v>
      </c>
      <c r="X46">
        <f t="shared" si="15"/>
        <v>0.953</v>
      </c>
      <c r="Y46">
        <f t="shared" si="15"/>
        <v>1.089</v>
      </c>
      <c r="Z46">
        <f t="shared" si="15"/>
        <v>0.998</v>
      </c>
      <c r="AA46">
        <f t="shared" si="15"/>
        <v>0.908</v>
      </c>
      <c r="AB46">
        <f t="shared" si="15"/>
        <v>0.953</v>
      </c>
      <c r="AC46">
        <f t="shared" si="15"/>
        <v>0.998</v>
      </c>
      <c r="AD46">
        <f t="shared" si="15"/>
        <v>1.729</v>
      </c>
      <c r="AE46">
        <f t="shared" si="15"/>
        <v>1.316</v>
      </c>
      <c r="AF46">
        <f t="shared" si="15"/>
        <v>1.134</v>
      </c>
      <c r="AG46">
        <f t="shared" si="15"/>
        <v>1.112</v>
      </c>
      <c r="AH46">
        <f t="shared" si="15"/>
        <v>1.203</v>
      </c>
      <c r="AI46">
        <f t="shared" si="15"/>
        <v>1.77</v>
      </c>
      <c r="AJ46">
        <f t="shared" si="15"/>
        <v>1.85</v>
      </c>
      <c r="AK46">
        <f t="shared" si="15"/>
        <v>1.5</v>
      </c>
      <c r="AL46">
        <f t="shared" si="15"/>
        <v>1.75</v>
      </c>
      <c r="AM46">
        <f t="shared" si="15"/>
        <v>1.72</v>
      </c>
      <c r="AN46">
        <f t="shared" si="15"/>
        <v>2.06</v>
      </c>
      <c r="AO46">
        <f t="shared" si="15"/>
        <v>1.84</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2:BI153"/>
  <sheetViews>
    <sheetView tabSelected="1" workbookViewId="0" topLeftCell="A1">
      <pane xSplit="2" ySplit="2" topLeftCell="C89" activePane="bottomRight" state="frozen"/>
      <selection pane="topLeft" activeCell="A1" sqref="A1"/>
      <selection pane="topRight" activeCell="C1" sqref="C1"/>
      <selection pane="bottomLeft" activeCell="A3" sqref="A3"/>
      <selection pane="bottomRight" activeCell="H129" sqref="H129"/>
    </sheetView>
  </sheetViews>
  <sheetFormatPr defaultColWidth="9.140625" defaultRowHeight="12.75"/>
  <cols>
    <col min="1" max="1" width="15.421875" style="0" bestFit="1" customWidth="1"/>
    <col min="2" max="2" width="82.57421875" style="0" bestFit="1" customWidth="1"/>
    <col min="3" max="3" width="13.7109375" style="0" bestFit="1" customWidth="1"/>
    <col min="41" max="41" width="8.57421875" style="0" bestFit="1" customWidth="1"/>
    <col min="43" max="60" width="9.57421875" style="0" bestFit="1" customWidth="1"/>
  </cols>
  <sheetData>
    <row r="2" spans="2:60" ht="12.75">
      <c r="B2" s="48" t="s">
        <v>204</v>
      </c>
      <c r="C2" s="1">
        <v>1950</v>
      </c>
      <c r="D2" s="1">
        <v>1951</v>
      </c>
      <c r="E2" s="1">
        <v>1952</v>
      </c>
      <c r="F2" s="1">
        <v>1953</v>
      </c>
      <c r="G2" s="1">
        <v>1954</v>
      </c>
      <c r="H2" s="1">
        <v>1955</v>
      </c>
      <c r="I2" s="1">
        <v>1956</v>
      </c>
      <c r="J2" s="1">
        <v>1957</v>
      </c>
      <c r="K2" s="1">
        <v>1958</v>
      </c>
      <c r="L2" s="1">
        <v>1959</v>
      </c>
      <c r="M2" s="1">
        <v>1960</v>
      </c>
      <c r="N2" s="1">
        <v>1961</v>
      </c>
      <c r="O2" s="1">
        <v>1962</v>
      </c>
      <c r="P2" s="1">
        <v>1963</v>
      </c>
      <c r="Q2" s="1">
        <v>1964</v>
      </c>
      <c r="R2" s="1">
        <v>1965</v>
      </c>
      <c r="S2" s="1">
        <v>1966</v>
      </c>
      <c r="T2" s="1">
        <v>1967</v>
      </c>
      <c r="U2" s="1">
        <v>1968</v>
      </c>
      <c r="V2" s="1">
        <v>1969</v>
      </c>
      <c r="W2" s="1">
        <v>1970</v>
      </c>
      <c r="X2" s="1">
        <v>1971</v>
      </c>
      <c r="Y2" s="1">
        <v>1972</v>
      </c>
      <c r="Z2" s="1">
        <v>1973</v>
      </c>
      <c r="AA2" s="1">
        <v>1974</v>
      </c>
      <c r="AB2" s="1">
        <v>1975</v>
      </c>
      <c r="AC2" s="1">
        <v>1976</v>
      </c>
      <c r="AD2" s="1">
        <v>1977</v>
      </c>
      <c r="AE2" s="1">
        <v>1978</v>
      </c>
      <c r="AF2" s="1">
        <v>1979</v>
      </c>
      <c r="AG2" s="1">
        <v>1980</v>
      </c>
      <c r="AH2" s="1">
        <v>1981</v>
      </c>
      <c r="AI2" s="1">
        <v>1982</v>
      </c>
      <c r="AJ2" s="1">
        <v>1983</v>
      </c>
      <c r="AK2" s="1">
        <v>1984</v>
      </c>
      <c r="AL2" s="1">
        <v>1985</v>
      </c>
      <c r="AM2" s="1">
        <v>1986</v>
      </c>
      <c r="AN2" s="1">
        <v>1987</v>
      </c>
      <c r="AO2" s="1">
        <v>1988</v>
      </c>
      <c r="AP2" s="1">
        <v>1989</v>
      </c>
      <c r="AQ2" s="1">
        <v>1990</v>
      </c>
      <c r="AR2" s="1">
        <v>1991</v>
      </c>
      <c r="AS2" s="1">
        <v>1992</v>
      </c>
      <c r="AT2" s="1">
        <v>1993</v>
      </c>
      <c r="AU2" s="1">
        <v>1994</v>
      </c>
      <c r="AV2" s="1">
        <v>1995</v>
      </c>
      <c r="AW2" s="1">
        <v>1996</v>
      </c>
      <c r="AX2" s="1">
        <v>1997</v>
      </c>
      <c r="AY2" s="1">
        <v>1998</v>
      </c>
      <c r="AZ2" s="1">
        <v>1999</v>
      </c>
      <c r="BA2" s="1">
        <v>2000</v>
      </c>
      <c r="BB2" s="1">
        <v>2001</v>
      </c>
      <c r="BC2" s="1">
        <v>2002</v>
      </c>
      <c r="BD2" s="1">
        <v>2003</v>
      </c>
      <c r="BE2" s="1">
        <v>2004</v>
      </c>
      <c r="BF2" s="1">
        <v>2005</v>
      </c>
      <c r="BG2" s="1">
        <v>2006</v>
      </c>
      <c r="BH2" s="1">
        <v>2007</v>
      </c>
    </row>
    <row r="3" spans="1:61" ht="15.75">
      <c r="A3" s="1" t="s">
        <v>242</v>
      </c>
      <c r="B3" s="2" t="s">
        <v>235</v>
      </c>
      <c r="C3" s="47">
        <f>'NEW CL Taxes 1950-1969'!E51</f>
        <v>1.0918636540982134</v>
      </c>
      <c r="D3" s="47">
        <f>'NEW CL Taxes 1950-1969'!F51</f>
        <v>1.2163603562326402</v>
      </c>
      <c r="E3" s="47">
        <f>'NEW CL Taxes 1950-1969'!G51</f>
        <v>1.3978193420965281</v>
      </c>
      <c r="F3" s="47">
        <f>'NEW CL Taxes 1950-1969'!H51</f>
        <v>1.4259620378471791</v>
      </c>
      <c r="G3" s="47">
        <f>'NEW CL Taxes 1950-1969'!I51</f>
        <v>1.4611857445116168</v>
      </c>
      <c r="H3" s="47">
        <f>'NEW CL Taxes 1950-1969'!J51</f>
        <v>1.5020500801864844</v>
      </c>
      <c r="I3" s="47">
        <f>'NEW CL Taxes 1950-1969'!K51</f>
        <v>1.8253863882221586</v>
      </c>
      <c r="J3" s="47">
        <f>'NEW CL Taxes 1950-1969'!L51</f>
        <v>2.5108489349284784</v>
      </c>
      <c r="K3" s="47">
        <f>'NEW CL Taxes 1950-1969'!M51</f>
        <v>2.5558846138206444</v>
      </c>
      <c r="L3" s="47">
        <f>'NEW CL Taxes 1950-1969'!N51</f>
        <v>2.692509850233573</v>
      </c>
      <c r="M3" s="47">
        <f>'NEW CL Taxes 1950-1969'!O51</f>
        <v>3.0451293939241295</v>
      </c>
      <c r="N3" s="47">
        <f>'NEW CL Taxes 1950-1969'!P51</f>
        <v>3.3682716166288085</v>
      </c>
      <c r="O3" s="47">
        <f>'NEW CL Taxes 1950-1969'!Q51</f>
        <v>3.656646753300696</v>
      </c>
      <c r="P3" s="47">
        <f>'NEW CL Taxes 1950-1969'!R51</f>
        <v>4.298069683905869</v>
      </c>
      <c r="Q3" s="47">
        <f>'NEW CL Taxes 1950-1969'!S51</f>
        <v>5.2631423655894745</v>
      </c>
      <c r="R3" s="47">
        <f>'NEW CL Taxes 1950-1969'!T51</f>
        <v>6.141480057967714</v>
      </c>
      <c r="S3" s="47">
        <f>'NEW CL Taxes 1950-1969'!U51</f>
        <v>7.154629864046659</v>
      </c>
      <c r="T3" s="47">
        <f>'NEW CL Taxes 1950-1969'!V51</f>
        <v>8.208588107148412</v>
      </c>
      <c r="U3" s="47">
        <f>'NEW CL Taxes 1950-1969'!W51</f>
        <v>9.096011757982655</v>
      </c>
      <c r="V3" s="47">
        <f>'NEW CL Taxes 1950-1969'!X51</f>
        <v>10.862</v>
      </c>
      <c r="W3" s="47">
        <f>'New CL Taxes 1970- 2007'!D36</f>
        <v>12.496</v>
      </c>
      <c r="X3" s="47">
        <f>'New CL Taxes 1970- 2007'!E36</f>
        <v>14.995</v>
      </c>
      <c r="Y3" s="47">
        <f>'New CL Taxes 1970- 2007'!F36</f>
        <v>17.453</v>
      </c>
      <c r="Z3" s="47">
        <f>'New CL Taxes 1970- 2007'!G36</f>
        <v>21.092</v>
      </c>
      <c r="AA3" s="47">
        <f>'New CL Taxes 1970- 2007'!H36</f>
        <v>24.98</v>
      </c>
      <c r="AB3" s="47">
        <f>'New CL Taxes 1970- 2007'!I36</f>
        <v>28.074</v>
      </c>
      <c r="AC3" s="47">
        <f>'New CL Taxes 1970- 2007'!J36</f>
        <v>31.611</v>
      </c>
      <c r="AD3" s="47">
        <f>'New CL Taxes 1970- 2007'!K36</f>
        <v>34.343</v>
      </c>
      <c r="AE3" s="47">
        <f>'New CL Taxes 1970- 2007'!L36</f>
        <v>37.807</v>
      </c>
      <c r="AF3" s="47">
        <f>'New CL Taxes 1970- 2007'!M36</f>
        <v>41.3</v>
      </c>
      <c r="AG3" s="47">
        <f>'New CL Taxes 1970- 2007'!N36</f>
        <v>43.873</v>
      </c>
      <c r="AH3" s="47">
        <f>'New CL Taxes 1970- 2007'!O36</f>
        <v>45.78</v>
      </c>
      <c r="AI3" s="47">
        <f>'New CL Taxes 1970- 2007'!P36</f>
        <v>48.814</v>
      </c>
      <c r="AJ3" s="47">
        <f>'New CL Taxes 1970- 2007'!Q36</f>
        <v>52.64</v>
      </c>
      <c r="AK3" s="47">
        <f>'New CL Taxes 1970- 2007'!R36</f>
        <v>52.094</v>
      </c>
      <c r="AL3" s="47">
        <f>'New CL Taxes 1970- 2007'!S36</f>
        <v>53.141</v>
      </c>
      <c r="AM3" s="47">
        <f>'New CL Taxes 1970- 2007'!T36</f>
        <v>54.612</v>
      </c>
      <c r="AN3" s="47">
        <f>'New CL Taxes 1970- 2007'!U36</f>
        <v>57.09</v>
      </c>
      <c r="AO3" s="47">
        <f>'New CL Taxes 1970- 2007'!V36</f>
        <v>59.893</v>
      </c>
      <c r="AP3" s="47">
        <f>'New CL Taxes 1970- 2007'!W36</f>
        <v>59.3</v>
      </c>
      <c r="AQ3" s="47">
        <f>'New CL Taxes 1970- 2007'!X36</f>
        <v>62.176</v>
      </c>
      <c r="AR3" s="47">
        <f>'New CL Taxes 1970- 2007'!Y36</f>
        <v>70.932</v>
      </c>
      <c r="AS3" s="47">
        <f>'New CL Taxes 1970- 2007'!Z36</f>
        <v>73.522</v>
      </c>
      <c r="AT3" s="47">
        <f>'New CL Taxes 1970- 2007'!AA36</f>
        <v>76.725</v>
      </c>
      <c r="AU3" s="47">
        <f>'New CL Taxes 1970- 2007'!AB36</f>
        <v>75.177</v>
      </c>
      <c r="AV3" s="47">
        <f>'New CL Taxes 1970- 2007'!AC36</f>
        <v>72.303</v>
      </c>
      <c r="AW3" s="47">
        <f>'New CL Taxes 1970- 2007'!AD36</f>
        <v>72.124</v>
      </c>
      <c r="AX3" s="47">
        <f>'New CL Taxes 1970- 2007'!AE36</f>
        <v>73.501</v>
      </c>
      <c r="AY3" s="47">
        <f>'New CL Taxes 1970- 2007'!AF36</f>
        <v>76.503</v>
      </c>
      <c r="AZ3" s="47">
        <f>'New CL Taxes 1970- 2007'!AG36</f>
        <v>83.072</v>
      </c>
      <c r="BA3" s="47">
        <f>'New CL Taxes 1970- 2007'!AH36</f>
        <v>89.507</v>
      </c>
      <c r="BB3" s="47">
        <f>'New CL Taxes 1970- 2007'!AI36</f>
        <v>87.187</v>
      </c>
      <c r="BC3" s="47">
        <f>'New CL Taxes 1970- 2007'!AJ36</f>
        <v>92.916</v>
      </c>
      <c r="BD3" s="47">
        <f>'New CL Taxes 1970- 2007'!AK36</f>
        <v>96.452</v>
      </c>
      <c r="BE3" s="47">
        <f>'New CL Taxes 1970- 2007'!AL36</f>
        <v>97.2</v>
      </c>
      <c r="BF3" s="47">
        <f>'New CL Taxes 1970- 2007'!AM36</f>
        <v>99.411</v>
      </c>
      <c r="BG3" s="47">
        <f>'New CL Taxes 1970- 2007'!AN36</f>
        <v>112.919</v>
      </c>
      <c r="BH3" s="47">
        <f>'New CL Taxes 1970- 2007'!AO36</f>
        <v>118.63</v>
      </c>
      <c r="BI3" s="47"/>
    </row>
    <row r="4" spans="2:60" ht="12.75" hidden="1">
      <c r="B4" s="1" t="s">
        <v>1</v>
      </c>
      <c r="C4" s="47">
        <f aca="true" t="shared" si="0" ref="C4:AH4">(C97/$BF$97)*$BF$4</f>
        <v>1.5238353768476023</v>
      </c>
      <c r="D4" s="47">
        <f t="shared" si="0"/>
        <v>1.7144530612972053</v>
      </c>
      <c r="E4" s="47">
        <f t="shared" si="0"/>
        <v>1.7791598381268094</v>
      </c>
      <c r="F4" s="47">
        <f t="shared" si="0"/>
        <v>1.8993559022091513</v>
      </c>
      <c r="G4" s="47">
        <f t="shared" si="0"/>
        <v>2.1591047584852547</v>
      </c>
      <c r="H4" s="47">
        <f t="shared" si="0"/>
        <v>2.424384108507478</v>
      </c>
      <c r="I4" s="47">
        <f t="shared" si="0"/>
        <v>2.7025679439373156</v>
      </c>
      <c r="J4" s="47">
        <f t="shared" si="0"/>
        <v>3.037347165369114</v>
      </c>
      <c r="K4" s="47">
        <f t="shared" si="0"/>
        <v>3.1523814352884103</v>
      </c>
      <c r="L4" s="47">
        <f t="shared" si="0"/>
        <v>3.2862193839445144</v>
      </c>
      <c r="M4" s="47">
        <f t="shared" si="0"/>
        <v>3.6659799545114224</v>
      </c>
      <c r="N4" s="47">
        <f t="shared" si="0"/>
        <v>4.026015097383835</v>
      </c>
      <c r="O4" s="47">
        <f t="shared" si="0"/>
        <v>4.429556791059059</v>
      </c>
      <c r="P4" s="47">
        <f t="shared" si="0"/>
        <v>4.939283964659788</v>
      </c>
      <c r="Q4" s="47">
        <f t="shared" si="0"/>
        <v>5.891819337533192</v>
      </c>
      <c r="R4" s="47">
        <f t="shared" si="0"/>
        <v>6.673646803443025</v>
      </c>
      <c r="S4" s="47">
        <f t="shared" si="0"/>
        <v>7.506907861191775</v>
      </c>
      <c r="T4" s="47">
        <f t="shared" si="0"/>
        <v>8.17720370322152</v>
      </c>
      <c r="U4" s="47">
        <f t="shared" si="0"/>
        <v>9.01396740700948</v>
      </c>
      <c r="V4" s="47">
        <f t="shared" si="0"/>
        <v>9.083946587877051</v>
      </c>
      <c r="W4" s="47">
        <f t="shared" si="0"/>
        <v>10.38663595479647</v>
      </c>
      <c r="X4" s="47">
        <f t="shared" si="0"/>
        <v>11.840197191110038</v>
      </c>
      <c r="Y4" s="47">
        <f t="shared" si="0"/>
        <v>13.19520502886775</v>
      </c>
      <c r="Z4" s="47">
        <f t="shared" si="0"/>
        <v>15.01661783921492</v>
      </c>
      <c r="AA4" s="47">
        <f t="shared" si="0"/>
        <v>17.356754092989835</v>
      </c>
      <c r="AB4" s="47">
        <f t="shared" si="0"/>
        <v>19.625915677022878</v>
      </c>
      <c r="AC4" s="47">
        <f t="shared" si="0"/>
        <v>21.736499570375507</v>
      </c>
      <c r="AD4" s="47">
        <f t="shared" si="0"/>
        <v>23.86087282813513</v>
      </c>
      <c r="AE4" s="47">
        <f t="shared" si="0"/>
        <v>25.89074838275271</v>
      </c>
      <c r="AF4" s="47">
        <f t="shared" si="0"/>
        <v>27.72878954429655</v>
      </c>
      <c r="AG4" s="47">
        <f t="shared" si="0"/>
        <v>29.3689127696459</v>
      </c>
      <c r="AH4" s="47">
        <f t="shared" si="0"/>
        <v>30.066086811281785</v>
      </c>
      <c r="AI4" s="47">
        <f aca="true" t="shared" si="1" ref="AI4:BE4">(AI97/$BF$97)*$BF$4</f>
        <v>31.114078506213225</v>
      </c>
      <c r="AJ4" s="47">
        <f t="shared" si="1"/>
        <v>31.15950229484802</v>
      </c>
      <c r="AK4" s="47">
        <f t="shared" si="1"/>
        <v>31.413794397294627</v>
      </c>
      <c r="AL4" s="47">
        <f t="shared" si="1"/>
        <v>32.73879008899006</v>
      </c>
      <c r="AM4" s="47">
        <f t="shared" si="1"/>
        <v>34.21019638512444</v>
      </c>
      <c r="AN4" s="47">
        <f t="shared" si="1"/>
        <v>35.43866652597092</v>
      </c>
      <c r="AO4" s="47">
        <f t="shared" si="1"/>
        <v>36.72594425031782</v>
      </c>
      <c r="AP4" s="47">
        <f t="shared" si="1"/>
        <v>38.41230240338474</v>
      </c>
      <c r="AQ4" s="47">
        <f t="shared" si="1"/>
        <v>44.29833315746366</v>
      </c>
      <c r="AR4" s="47">
        <f t="shared" si="1"/>
        <v>47.02416604509298</v>
      </c>
      <c r="AS4" s="47">
        <f t="shared" si="1"/>
        <v>49.693219196928816</v>
      </c>
      <c r="AT4" s="47">
        <f t="shared" si="1"/>
        <v>51.38647203219922</v>
      </c>
      <c r="AU4" s="47">
        <f t="shared" si="1"/>
        <v>52.86680085824402</v>
      </c>
      <c r="AV4" s="47">
        <f t="shared" si="1"/>
        <v>54.13096111873213</v>
      </c>
      <c r="AW4" s="47">
        <f t="shared" si="1"/>
        <v>56.128391110039146</v>
      </c>
      <c r="AX4" s="47">
        <f t="shared" si="1"/>
        <v>59.61020562280478</v>
      </c>
      <c r="AY4" s="47">
        <f t="shared" si="1"/>
        <v>60.142312861098134</v>
      </c>
      <c r="AZ4" s="47">
        <f t="shared" si="1"/>
        <v>64.63196768419836</v>
      </c>
      <c r="BA4" s="47">
        <f t="shared" si="1"/>
        <v>69.23802096567526</v>
      </c>
      <c r="BB4" s="47">
        <f t="shared" si="1"/>
        <v>74.05983724316746</v>
      </c>
      <c r="BC4" s="47">
        <f t="shared" si="1"/>
        <v>76.87327315173535</v>
      </c>
      <c r="BD4" s="47">
        <f t="shared" si="1"/>
        <v>78.59897155031632</v>
      </c>
      <c r="BE4" s="47">
        <f t="shared" si="1"/>
        <v>79.34886963233188</v>
      </c>
      <c r="BF4" s="47">
        <f aca="true" t="shared" si="2" ref="BF4:BH6">BF64</f>
        <v>80.7128</v>
      </c>
      <c r="BG4" s="47">
        <f t="shared" si="2"/>
        <v>89.63119999999999</v>
      </c>
      <c r="BH4" s="47">
        <f t="shared" si="2"/>
        <v>94.8862</v>
      </c>
    </row>
    <row r="5" spans="2:60" ht="12.75" hidden="1">
      <c r="B5" s="1" t="s">
        <v>2</v>
      </c>
      <c r="C5" s="47">
        <f aca="true" t="shared" si="3" ref="C5:AH5">(C77/$BF$77)*$BF$5</f>
        <v>0.02342637868124877</v>
      </c>
      <c r="D5" s="47">
        <f t="shared" si="3"/>
        <v>0.02406333927072399</v>
      </c>
      <c r="E5" s="47">
        <f t="shared" si="3"/>
        <v>0.025417476852841077</v>
      </c>
      <c r="F5" s="47">
        <f t="shared" si="3"/>
        <v>0.027100121780091604</v>
      </c>
      <c r="G5" s="47">
        <f t="shared" si="3"/>
        <v>0.031280995481467906</v>
      </c>
      <c r="H5" s="47">
        <f t="shared" si="3"/>
        <v>0.035075063185060706</v>
      </c>
      <c r="I5" s="47">
        <f t="shared" si="3"/>
        <v>0.03749948681851143</v>
      </c>
      <c r="J5" s="47">
        <f t="shared" si="3"/>
        <v>0.06528141213599549</v>
      </c>
      <c r="K5" s="47">
        <f t="shared" si="3"/>
        <v>0.07186665537003088</v>
      </c>
      <c r="L5" s="47">
        <f t="shared" si="3"/>
        <v>0.07839401010807463</v>
      </c>
      <c r="M5" s="47">
        <f t="shared" si="3"/>
        <v>0.09527916818988838</v>
      </c>
      <c r="N5" s="47">
        <f t="shared" si="3"/>
        <v>0.10112718033049027</v>
      </c>
      <c r="O5" s="47">
        <f t="shared" si="3"/>
        <v>0.11650831674245354</v>
      </c>
      <c r="P5" s="47">
        <f t="shared" si="3"/>
        <v>0.14160947559539475</v>
      </c>
      <c r="Q5" s="47">
        <f t="shared" si="3"/>
        <v>0.17211622590154602</v>
      </c>
      <c r="R5" s="47">
        <f t="shared" si="3"/>
        <v>0.22081966684057025</v>
      </c>
      <c r="S5" s="47">
        <f t="shared" si="3"/>
        <v>0.25320360197605546</v>
      </c>
      <c r="T5" s="47">
        <f t="shared" si="3"/>
        <v>0.2815697801795395</v>
      </c>
      <c r="U5" s="47">
        <f t="shared" si="3"/>
        <v>0.3072295468685141</v>
      </c>
      <c r="V5" s="47">
        <f t="shared" si="3"/>
        <v>0.38806507646221144</v>
      </c>
      <c r="W5" s="47">
        <f t="shared" si="3"/>
        <v>0.4426069258383935</v>
      </c>
      <c r="X5" s="47">
        <f t="shared" si="3"/>
        <v>0.5232308149009969</v>
      </c>
      <c r="Y5" s="47">
        <f t="shared" si="3"/>
        <v>0.5917814649738975</v>
      </c>
      <c r="Z5" s="47">
        <f t="shared" si="3"/>
        <v>0.7014765404981407</v>
      </c>
      <c r="AA5" s="47">
        <f t="shared" si="3"/>
        <v>0.8332268415132713</v>
      </c>
      <c r="AB5" s="47">
        <f t="shared" si="3"/>
        <v>0.9749040563212702</v>
      </c>
      <c r="AC5" s="47">
        <f t="shared" si="3"/>
        <v>1.1267476466353479</v>
      </c>
      <c r="AD5" s="47">
        <f t="shared" si="3"/>
        <v>1.2573780197247442</v>
      </c>
      <c r="AE5" s="47">
        <f t="shared" si="3"/>
        <v>1.37678982648987</v>
      </c>
      <c r="AF5" s="47">
        <f t="shared" si="3"/>
        <v>1.4796433379534486</v>
      </c>
      <c r="AG5" s="47">
        <f t="shared" si="3"/>
        <v>1.6210965439380762</v>
      </c>
      <c r="AH5" s="47">
        <f t="shared" si="3"/>
        <v>1.7611857127983466</v>
      </c>
      <c r="AI5" s="47">
        <f aca="true" t="shared" si="4" ref="AI5:BE5">(AI77/$BF$77)*$BF$5</f>
        <v>1.8569678420213063</v>
      </c>
      <c r="AJ5" s="47">
        <f t="shared" si="4"/>
        <v>1.9320667997916403</v>
      </c>
      <c r="AK5" s="47">
        <f t="shared" si="4"/>
        <v>1.986964646589067</v>
      </c>
      <c r="AL5" s="47">
        <f t="shared" si="4"/>
        <v>2.101589194268697</v>
      </c>
      <c r="AM5" s="47">
        <f t="shared" si="4"/>
        <v>2.225906190075154</v>
      </c>
      <c r="AN5" s="47">
        <f t="shared" si="4"/>
        <v>2.314392928234889</v>
      </c>
      <c r="AO5" s="47">
        <f t="shared" si="4"/>
        <v>2.4129714497513337</v>
      </c>
      <c r="AP5" s="47">
        <f t="shared" si="4"/>
        <v>2.519229244670103</v>
      </c>
      <c r="AQ5" s="47">
        <f t="shared" si="4"/>
        <v>2.9300163446704293</v>
      </c>
      <c r="AR5" s="47">
        <f t="shared" si="4"/>
        <v>3.0462237098759815</v>
      </c>
      <c r="AS5" s="47">
        <f t="shared" si="4"/>
        <v>3.2344803525743453</v>
      </c>
      <c r="AT5" s="47">
        <f t="shared" si="4"/>
        <v>3.3919450771396846</v>
      </c>
      <c r="AU5" s="47">
        <f t="shared" si="4"/>
        <v>3.4414382463437323</v>
      </c>
      <c r="AV5" s="47">
        <f t="shared" si="4"/>
        <v>3.5174354469602176</v>
      </c>
      <c r="AW5" s="47">
        <f t="shared" si="4"/>
        <v>3.7116309957613884</v>
      </c>
      <c r="AX5" s="47">
        <f t="shared" si="4"/>
        <v>3.8661039012491827</v>
      </c>
      <c r="AY5" s="47">
        <f t="shared" si="4"/>
        <v>4.060461066374115</v>
      </c>
      <c r="AZ5" s="47">
        <f t="shared" si="4"/>
        <v>4.364458234314789</v>
      </c>
      <c r="BA5" s="47">
        <f t="shared" si="4"/>
        <v>4.631340579493334</v>
      </c>
      <c r="BB5" s="47">
        <f t="shared" si="4"/>
        <v>4.9751126749637065</v>
      </c>
      <c r="BC5" s="47">
        <f t="shared" si="4"/>
        <v>5.2986551936103385</v>
      </c>
      <c r="BD5" s="47">
        <f t="shared" si="4"/>
        <v>5.466285828933239</v>
      </c>
      <c r="BE5" s="47">
        <f t="shared" si="4"/>
        <v>5.714688143371768</v>
      </c>
      <c r="BF5" s="47">
        <f t="shared" si="2"/>
        <v>5.899</v>
      </c>
      <c r="BG5" s="47">
        <f t="shared" si="2"/>
        <v>6.112</v>
      </c>
      <c r="BH5" s="47">
        <f t="shared" si="2"/>
        <v>5.909</v>
      </c>
    </row>
    <row r="6" spans="2:60" ht="12.75" hidden="1">
      <c r="B6" s="1" t="s">
        <v>3</v>
      </c>
      <c r="C6" s="47">
        <f aca="true" t="shared" si="5" ref="C6:AH6">(C80/$BF$80)*$BF$6</f>
        <v>0.057426098357576484</v>
      </c>
      <c r="D6" s="47">
        <f t="shared" si="5"/>
        <v>0.06600739454427507</v>
      </c>
      <c r="E6" s="47">
        <f t="shared" si="5"/>
        <v>0.07715555579785234</v>
      </c>
      <c r="F6" s="47">
        <f t="shared" si="5"/>
        <v>0.07749891446618987</v>
      </c>
      <c r="G6" s="47">
        <f t="shared" si="5"/>
        <v>0.0816808204148831</v>
      </c>
      <c r="H6" s="47">
        <f t="shared" si="5"/>
        <v>0.0870202423762691</v>
      </c>
      <c r="I6" s="47">
        <f t="shared" si="5"/>
        <v>0.09531400386680551</v>
      </c>
      <c r="J6" s="47">
        <f t="shared" si="5"/>
        <v>0.10927743885853251</v>
      </c>
      <c r="K6" s="47">
        <f t="shared" si="5"/>
        <v>0.12793028000480347</v>
      </c>
      <c r="L6" s="47">
        <f t="shared" si="5"/>
        <v>0.12701915446122336</v>
      </c>
      <c r="M6" s="47">
        <f t="shared" si="5"/>
        <v>0.13243481910956723</v>
      </c>
      <c r="N6" s="47">
        <f t="shared" si="5"/>
        <v>0.15539286817863843</v>
      </c>
      <c r="O6" s="47">
        <f t="shared" si="5"/>
        <v>0.16584105990274337</v>
      </c>
      <c r="P6" s="47">
        <f t="shared" si="5"/>
        <v>0.2147522406624776</v>
      </c>
      <c r="Q6" s="47">
        <f t="shared" si="5"/>
        <v>0.2575343832269589</v>
      </c>
      <c r="R6" s="47">
        <f t="shared" si="5"/>
        <v>0.29090851939596973</v>
      </c>
      <c r="S6" s="47">
        <f t="shared" si="5"/>
        <v>0.343842365732254</v>
      </c>
      <c r="T6" s="47">
        <f t="shared" si="5"/>
        <v>0.4209816884134617</v>
      </c>
      <c r="U6" s="47">
        <f t="shared" si="5"/>
        <v>0.4556086210546173</v>
      </c>
      <c r="V6" s="47">
        <f t="shared" si="5"/>
        <v>0.5528614243889771</v>
      </c>
      <c r="W6" s="47">
        <f t="shared" si="5"/>
        <v>0.6235207529517858</v>
      </c>
      <c r="X6" s="47">
        <f t="shared" si="5"/>
        <v>0.7498571923120473</v>
      </c>
      <c r="Y6" s="47">
        <f t="shared" si="5"/>
        <v>0.922508691748295</v>
      </c>
      <c r="Z6" s="47">
        <f t="shared" si="5"/>
        <v>1.082286714994301</v>
      </c>
      <c r="AA6" s="47">
        <f t="shared" si="5"/>
        <v>1.3270643274488654</v>
      </c>
      <c r="AB6" s="47">
        <f t="shared" si="5"/>
        <v>1.690689510563446</v>
      </c>
      <c r="AC6" s="47">
        <f t="shared" si="5"/>
        <v>1.9831842226440781</v>
      </c>
      <c r="AD6" s="47">
        <f t="shared" si="5"/>
        <v>2.1418350375009267</v>
      </c>
      <c r="AE6" s="47">
        <f t="shared" si="5"/>
        <v>2.430504548522815</v>
      </c>
      <c r="AF6" s="47">
        <f t="shared" si="5"/>
        <v>2.6705896793098147</v>
      </c>
      <c r="AG6" s="47">
        <f t="shared" si="5"/>
        <v>3.0317251965802012</v>
      </c>
      <c r="AH6" s="47">
        <f t="shared" si="5"/>
        <v>3.365706754128392</v>
      </c>
      <c r="AI6" s="47">
        <f aca="true" t="shared" si="6" ref="AI6:BE6">(AI80/$BF$80)*$BF$6</f>
        <v>3.8196967435206766</v>
      </c>
      <c r="AJ6" s="47">
        <f t="shared" si="6"/>
        <v>4.1299159020993566</v>
      </c>
      <c r="AK6" s="47">
        <f t="shared" si="6"/>
        <v>4.136831551520817</v>
      </c>
      <c r="AL6" s="47">
        <f t="shared" si="6"/>
        <v>4.15158237293094</v>
      </c>
      <c r="AM6" s="47">
        <f t="shared" si="6"/>
        <v>4.077421227308921</v>
      </c>
      <c r="AN6" s="47">
        <f t="shared" si="6"/>
        <v>4.045752985480758</v>
      </c>
      <c r="AO6" s="47">
        <f t="shared" si="6"/>
        <v>4.1146676603249075</v>
      </c>
      <c r="AP6" s="47">
        <f t="shared" si="6"/>
        <v>4.0592434295833755</v>
      </c>
      <c r="AQ6" s="47">
        <f t="shared" si="6"/>
        <v>4.334058886062341</v>
      </c>
      <c r="AR6" s="47">
        <f t="shared" si="6"/>
        <v>4.536917615258899</v>
      </c>
      <c r="AS6" s="47">
        <f t="shared" si="6"/>
        <v>4.686486822692031</v>
      </c>
      <c r="AT6" s="47">
        <f t="shared" si="6"/>
        <v>4.776998900012027</v>
      </c>
      <c r="AU6" s="47">
        <f t="shared" si="6"/>
        <v>4.648059977819965</v>
      </c>
      <c r="AV6" s="47">
        <f t="shared" si="6"/>
        <v>4.402665397452659</v>
      </c>
      <c r="AW6" s="47">
        <f t="shared" si="6"/>
        <v>4.355501004925423</v>
      </c>
      <c r="AX6" s="47">
        <f t="shared" si="6"/>
        <v>4.003609109248243</v>
      </c>
      <c r="AY6" s="47">
        <f t="shared" si="6"/>
        <v>4.0078902255567685</v>
      </c>
      <c r="AZ6" s="47">
        <f t="shared" si="6"/>
        <v>3.9608301566947763</v>
      </c>
      <c r="BA6" s="47">
        <f t="shared" si="6"/>
        <v>4.219656689401546</v>
      </c>
      <c r="BB6" s="47">
        <f t="shared" si="6"/>
        <v>4.4484703773021295</v>
      </c>
      <c r="BC6" s="47">
        <f t="shared" si="6"/>
        <v>4.771276642808446</v>
      </c>
      <c r="BD6" s="47">
        <f t="shared" si="6"/>
        <v>5.120884154694354</v>
      </c>
      <c r="BE6" s="47">
        <f t="shared" si="6"/>
        <v>5.116340226080101</v>
      </c>
      <c r="BF6" s="47">
        <f t="shared" si="2"/>
        <v>5.101</v>
      </c>
      <c r="BG6" s="47">
        <f t="shared" si="2"/>
        <v>5.453</v>
      </c>
      <c r="BH6" s="47">
        <f t="shared" si="2"/>
        <v>5.655</v>
      </c>
    </row>
    <row r="7" spans="2:60" ht="12.75" hidden="1">
      <c r="B7" s="1" t="s">
        <v>223</v>
      </c>
      <c r="C7" s="47">
        <f aca="true" t="shared" si="7" ref="C7:AH7">C$6*C91</f>
        <v>0.02519862066763689</v>
      </c>
      <c r="D7" s="47">
        <f t="shared" si="7"/>
        <v>0.027768500680686543</v>
      </c>
      <c r="E7" s="47">
        <f t="shared" si="7"/>
        <v>0.027166593997482925</v>
      </c>
      <c r="F7" s="47">
        <f t="shared" si="7"/>
        <v>0.02873997826846398</v>
      </c>
      <c r="G7" s="47">
        <f t="shared" si="7"/>
        <v>0.031022386603624653</v>
      </c>
      <c r="H7" s="47">
        <f t="shared" si="7"/>
        <v>0.03544629184652026</v>
      </c>
      <c r="I7" s="47">
        <f t="shared" si="7"/>
        <v>0.03845195004010063</v>
      </c>
      <c r="J7" s="47">
        <f t="shared" si="7"/>
        <v>0.04625759917713468</v>
      </c>
      <c r="K7" s="47">
        <f t="shared" si="7"/>
        <v>0.04637476502753253</v>
      </c>
      <c r="L7" s="47">
        <f t="shared" si="7"/>
        <v>0.050669765953911886</v>
      </c>
      <c r="M7" s="47">
        <f t="shared" si="7"/>
        <v>0.05846218158773483</v>
      </c>
      <c r="N7" s="47">
        <f t="shared" si="7"/>
        <v>0.06052609381341235</v>
      </c>
      <c r="O7" s="47">
        <f t="shared" si="7"/>
        <v>0.06804769169664901</v>
      </c>
      <c r="P7" s="47">
        <f t="shared" si="7"/>
        <v>0.10034015635275347</v>
      </c>
      <c r="Q7" s="47">
        <f t="shared" si="7"/>
        <v>0.1248391012285277</v>
      </c>
      <c r="R7" s="47">
        <f t="shared" si="7"/>
        <v>0.14940004259445164</v>
      </c>
      <c r="S7" s="47">
        <f t="shared" si="7"/>
        <v>0.17344608207440362</v>
      </c>
      <c r="T7" s="47">
        <f t="shared" si="7"/>
        <v>0.19191842609335194</v>
      </c>
      <c r="U7" s="47">
        <f t="shared" si="7"/>
        <v>0.2395583768261103</v>
      </c>
      <c r="V7" s="47">
        <f t="shared" si="7"/>
        <v>0.3097416945454043</v>
      </c>
      <c r="W7" s="47">
        <f t="shared" si="7"/>
        <v>0.35437583091057206</v>
      </c>
      <c r="X7" s="47">
        <f t="shared" si="7"/>
        <v>0.4237794217570784</v>
      </c>
      <c r="Y7" s="47">
        <f t="shared" si="7"/>
        <v>0.49094104461831123</v>
      </c>
      <c r="Z7" s="47">
        <f t="shared" si="7"/>
        <v>0.5855445804391196</v>
      </c>
      <c r="AA7" s="47">
        <f t="shared" si="7"/>
        <v>0.7126691045320467</v>
      </c>
      <c r="AB7" s="47">
        <f t="shared" si="7"/>
        <v>0.8241428309666846</v>
      </c>
      <c r="AC7" s="47">
        <f t="shared" si="7"/>
        <v>0.9942414266392174</v>
      </c>
      <c r="AD7" s="47">
        <f t="shared" si="7"/>
        <v>1.1657456799829768</v>
      </c>
      <c r="AE7" s="47">
        <f t="shared" si="7"/>
        <v>1.366063288493374</v>
      </c>
      <c r="AF7" s="47">
        <f t="shared" si="7"/>
        <v>1.5159695535933515</v>
      </c>
      <c r="AG7" s="47">
        <f t="shared" si="7"/>
        <v>1.667236143053137</v>
      </c>
      <c r="AH7" s="47">
        <f t="shared" si="7"/>
        <v>1.696938329937098</v>
      </c>
      <c r="AI7" s="47">
        <f aca="true" t="shared" si="8" ref="AI7:BH7">AI$6*AI91</f>
        <v>1.72437364304867</v>
      </c>
      <c r="AJ7" s="47">
        <f t="shared" si="8"/>
        <v>1.7314071721790931</v>
      </c>
      <c r="AK7" s="47">
        <f t="shared" si="8"/>
        <v>1.7580856364668647</v>
      </c>
      <c r="AL7" s="47">
        <f t="shared" si="8"/>
        <v>1.7799488370891563</v>
      </c>
      <c r="AM7" s="47">
        <f t="shared" si="8"/>
        <v>1.7847681136454423</v>
      </c>
      <c r="AN7" s="47">
        <f t="shared" si="8"/>
        <v>1.7827142236679123</v>
      </c>
      <c r="AO7" s="47">
        <f t="shared" si="8"/>
        <v>1.8247066746156102</v>
      </c>
      <c r="AP7" s="47">
        <f t="shared" si="8"/>
        <v>1.9391299909865778</v>
      </c>
      <c r="AQ7" s="47">
        <f t="shared" si="8"/>
        <v>2.3050794895107134</v>
      </c>
      <c r="AR7" s="47">
        <f t="shared" si="8"/>
        <v>2.387726426758811</v>
      </c>
      <c r="AS7" s="47">
        <f t="shared" si="8"/>
        <v>2.4507867547223534</v>
      </c>
      <c r="AT7" s="47">
        <f t="shared" si="8"/>
        <v>2.4702309129617768</v>
      </c>
      <c r="AU7" s="47">
        <f t="shared" si="8"/>
        <v>2.090920664238199</v>
      </c>
      <c r="AV7" s="47">
        <f t="shared" si="8"/>
        <v>1.9208172321994474</v>
      </c>
      <c r="AW7" s="47">
        <f t="shared" si="8"/>
        <v>1.666314753684443</v>
      </c>
      <c r="AX7" s="47">
        <f t="shared" si="8"/>
        <v>1.6755664568996176</v>
      </c>
      <c r="AY7" s="47">
        <f t="shared" si="8"/>
        <v>1.7110090855692912</v>
      </c>
      <c r="AZ7" s="47">
        <f t="shared" si="8"/>
        <v>1.824623215964453</v>
      </c>
      <c r="BA7" s="47">
        <f t="shared" si="8"/>
        <v>1.816079573270049</v>
      </c>
      <c r="BB7" s="47">
        <f t="shared" si="8"/>
        <v>1.9407878496132374</v>
      </c>
      <c r="BC7" s="47">
        <f t="shared" si="8"/>
        <v>2.009107443706294</v>
      </c>
      <c r="BD7" s="47">
        <f t="shared" si="8"/>
        <v>2.0497876414682525</v>
      </c>
      <c r="BE7" s="47">
        <f t="shared" si="8"/>
        <v>2.014997006846615</v>
      </c>
      <c r="BF7" s="47">
        <f t="shared" si="8"/>
        <v>1.9128750000000003</v>
      </c>
      <c r="BG7" s="47">
        <f t="shared" si="8"/>
        <v>1.783253012048193</v>
      </c>
      <c r="BH7" s="47">
        <f t="shared" si="8"/>
        <v>1.8473684210526315</v>
      </c>
    </row>
    <row r="8" spans="2:60" ht="12.75" hidden="1">
      <c r="B8" s="1" t="s">
        <v>225</v>
      </c>
      <c r="C8" s="47">
        <f aca="true" t="shared" si="9" ref="C8:AH8">C$6*C92</f>
        <v>0.032227477689939596</v>
      </c>
      <c r="D8" s="47">
        <f t="shared" si="9"/>
        <v>0.03823889386358852</v>
      </c>
      <c r="E8" s="47">
        <f t="shared" si="9"/>
        <v>0.049988961800369415</v>
      </c>
      <c r="F8" s="47">
        <f t="shared" si="9"/>
        <v>0.04875893619772589</v>
      </c>
      <c r="G8" s="47">
        <f t="shared" si="9"/>
        <v>0.05065843381125846</v>
      </c>
      <c r="H8" s="47">
        <f t="shared" si="9"/>
        <v>0.05157395052974883</v>
      </c>
      <c r="I8" s="47">
        <f t="shared" si="9"/>
        <v>0.05686205382670488</v>
      </c>
      <c r="J8" s="47">
        <f t="shared" si="9"/>
        <v>0.06301983968139784</v>
      </c>
      <c r="K8" s="47">
        <f t="shared" si="9"/>
        <v>0.08155551497727094</v>
      </c>
      <c r="L8" s="47">
        <f t="shared" si="9"/>
        <v>0.07634938850731147</v>
      </c>
      <c r="M8" s="47">
        <f t="shared" si="9"/>
        <v>0.07397263752183239</v>
      </c>
      <c r="N8" s="47">
        <f t="shared" si="9"/>
        <v>0.09486677436522607</v>
      </c>
      <c r="O8" s="47">
        <f t="shared" si="9"/>
        <v>0.09779336820609436</v>
      </c>
      <c r="P8" s="47">
        <f t="shared" si="9"/>
        <v>0.11441208430972413</v>
      </c>
      <c r="Q8" s="47">
        <f t="shared" si="9"/>
        <v>0.13269528199843117</v>
      </c>
      <c r="R8" s="47">
        <f t="shared" si="9"/>
        <v>0.14150847680151812</v>
      </c>
      <c r="S8" s="47">
        <f t="shared" si="9"/>
        <v>0.1703962836578504</v>
      </c>
      <c r="T8" s="47">
        <f t="shared" si="9"/>
        <v>0.22906326232010973</v>
      </c>
      <c r="U8" s="47">
        <f t="shared" si="9"/>
        <v>0.216050244228507</v>
      </c>
      <c r="V8" s="47">
        <f t="shared" si="9"/>
        <v>0.24311972984357288</v>
      </c>
      <c r="W8" s="47">
        <f t="shared" si="9"/>
        <v>0.26914492204121365</v>
      </c>
      <c r="X8" s="47">
        <f t="shared" si="9"/>
        <v>0.32607777055496884</v>
      </c>
      <c r="Y8" s="47">
        <f t="shared" si="9"/>
        <v>0.4315676471299837</v>
      </c>
      <c r="Z8" s="47">
        <f t="shared" si="9"/>
        <v>0.4967421345551814</v>
      </c>
      <c r="AA8" s="47">
        <f t="shared" si="9"/>
        <v>0.6143952229168187</v>
      </c>
      <c r="AB8" s="47">
        <f t="shared" si="9"/>
        <v>0.8665466795967617</v>
      </c>
      <c r="AC8" s="47">
        <f t="shared" si="9"/>
        <v>0.9889427960048608</v>
      </c>
      <c r="AD8" s="47">
        <f t="shared" si="9"/>
        <v>0.9760893575179501</v>
      </c>
      <c r="AE8" s="47">
        <f t="shared" si="9"/>
        <v>1.0644412600294413</v>
      </c>
      <c r="AF8" s="47">
        <f t="shared" si="9"/>
        <v>1.154620125716463</v>
      </c>
      <c r="AG8" s="47">
        <f t="shared" si="9"/>
        <v>1.3644890535270644</v>
      </c>
      <c r="AH8" s="47">
        <f t="shared" si="9"/>
        <v>1.6687684241912946</v>
      </c>
      <c r="AI8" s="47">
        <f aca="true" t="shared" si="10" ref="AI8:BH8">AI$6*AI92</f>
        <v>2.0953231004720063</v>
      </c>
      <c r="AJ8" s="47">
        <f t="shared" si="10"/>
        <v>2.3985087299202634</v>
      </c>
      <c r="AK8" s="47">
        <f t="shared" si="10"/>
        <v>2.378745915053953</v>
      </c>
      <c r="AL8" s="47">
        <f t="shared" si="10"/>
        <v>2.3716335358417835</v>
      </c>
      <c r="AM8" s="47">
        <f t="shared" si="10"/>
        <v>2.2926531136634787</v>
      </c>
      <c r="AN8" s="47">
        <f t="shared" si="10"/>
        <v>2.2630387618128456</v>
      </c>
      <c r="AO8" s="47">
        <f t="shared" si="10"/>
        <v>2.289960985709297</v>
      </c>
      <c r="AP8" s="47">
        <f t="shared" si="10"/>
        <v>2.1201134385967975</v>
      </c>
      <c r="AQ8" s="47">
        <f t="shared" si="10"/>
        <v>2.028979396551627</v>
      </c>
      <c r="AR8" s="47">
        <f t="shared" si="10"/>
        <v>2.1491911885000876</v>
      </c>
      <c r="AS8" s="47">
        <f t="shared" si="10"/>
        <v>2.2357000679696775</v>
      </c>
      <c r="AT8" s="47">
        <f t="shared" si="10"/>
        <v>2.30676798705025</v>
      </c>
      <c r="AU8" s="47">
        <f t="shared" si="10"/>
        <v>2.557139313581766</v>
      </c>
      <c r="AV8" s="47">
        <f t="shared" si="10"/>
        <v>2.481848165253212</v>
      </c>
      <c r="AW8" s="47">
        <f t="shared" si="10"/>
        <v>2.6891862512409803</v>
      </c>
      <c r="AX8" s="47">
        <f t="shared" si="10"/>
        <v>2.3280426523486257</v>
      </c>
      <c r="AY8" s="47">
        <f t="shared" si="10"/>
        <v>2.296881139987477</v>
      </c>
      <c r="AZ8" s="47">
        <f t="shared" si="10"/>
        <v>2.1362069407303235</v>
      </c>
      <c r="BA8" s="47">
        <f t="shared" si="10"/>
        <v>2.403577116131497</v>
      </c>
      <c r="BB8" s="47">
        <f t="shared" si="10"/>
        <v>2.507682527688892</v>
      </c>
      <c r="BC8" s="47">
        <f t="shared" si="10"/>
        <v>2.7621691991021513</v>
      </c>
      <c r="BD8" s="47">
        <f t="shared" si="10"/>
        <v>3.071096513226102</v>
      </c>
      <c r="BE8" s="47">
        <f t="shared" si="10"/>
        <v>3.101343219233486</v>
      </c>
      <c r="BF8" s="47">
        <f t="shared" si="10"/>
        <v>3.1881249999999994</v>
      </c>
      <c r="BG8" s="47">
        <f t="shared" si="10"/>
        <v>3.669746987951808</v>
      </c>
      <c r="BH8" s="47">
        <f t="shared" si="10"/>
        <v>3.807631578947369</v>
      </c>
    </row>
    <row r="9" spans="2:60" ht="12.75" hidden="1">
      <c r="B9" s="1" t="s">
        <v>4</v>
      </c>
      <c r="C9" s="47">
        <f aca="true" t="shared" si="11" ref="C9:AH9">(D9*(1-D103))</f>
        <v>0.06421513885440754</v>
      </c>
      <c r="D9" s="47">
        <f t="shared" si="11"/>
        <v>0.07484672563795278</v>
      </c>
      <c r="E9" s="47">
        <f t="shared" si="11"/>
        <v>0.07818838699066587</v>
      </c>
      <c r="F9" s="47">
        <f t="shared" si="11"/>
        <v>0.08356721595217154</v>
      </c>
      <c r="G9" s="47">
        <f t="shared" si="11"/>
        <v>0.09467234683103382</v>
      </c>
      <c r="H9" s="47">
        <f t="shared" si="11"/>
        <v>0.10743433017070232</v>
      </c>
      <c r="I9" s="47">
        <f t="shared" si="11"/>
        <v>0.11734945538247082</v>
      </c>
      <c r="J9" s="47">
        <f t="shared" si="11"/>
        <v>0.12854289712766082</v>
      </c>
      <c r="K9" s="47">
        <f t="shared" si="11"/>
        <v>0.1297360042895806</v>
      </c>
      <c r="L9" s="47">
        <f t="shared" si="11"/>
        <v>0.13898601631022733</v>
      </c>
      <c r="M9" s="47">
        <f t="shared" si="11"/>
        <v>0.1577113989569984</v>
      </c>
      <c r="N9" s="47">
        <f t="shared" si="11"/>
        <v>0.16702786972709163</v>
      </c>
      <c r="O9" s="47">
        <f t="shared" si="11"/>
        <v>0.18086941000915951</v>
      </c>
      <c r="P9" s="47">
        <f t="shared" si="11"/>
        <v>0.19764931374829864</v>
      </c>
      <c r="Q9" s="47">
        <f t="shared" si="11"/>
        <v>0.2400730561461772</v>
      </c>
      <c r="R9" s="47">
        <f t="shared" si="11"/>
        <v>0.27183741833675407</v>
      </c>
      <c r="S9" s="47">
        <f t="shared" si="11"/>
        <v>0.29835979772998406</v>
      </c>
      <c r="T9" s="47">
        <f t="shared" si="11"/>
        <v>0.33044563270025207</v>
      </c>
      <c r="U9" s="47">
        <f t="shared" si="11"/>
        <v>0.3707879237360411</v>
      </c>
      <c r="V9" s="47">
        <f t="shared" si="11"/>
        <v>0.5084827728628649</v>
      </c>
      <c r="W9" s="47">
        <f t="shared" si="11"/>
        <v>0.5786872966067531</v>
      </c>
      <c r="X9" s="47">
        <f t="shared" si="11"/>
        <v>0.6688980588727519</v>
      </c>
      <c r="Y9" s="47">
        <f t="shared" si="11"/>
        <v>0.7599725303841001</v>
      </c>
      <c r="Z9" s="47">
        <f t="shared" si="11"/>
        <v>0.8876830364787878</v>
      </c>
      <c r="AA9" s="47">
        <f t="shared" si="11"/>
        <v>1.0666423220823538</v>
      </c>
      <c r="AB9" s="47">
        <f t="shared" si="11"/>
        <v>1.1606248573151814</v>
      </c>
      <c r="AC9" s="47">
        <f t="shared" si="11"/>
        <v>1.3472188675750143</v>
      </c>
      <c r="AD9" s="47">
        <f t="shared" si="11"/>
        <v>1.4643651857619275</v>
      </c>
      <c r="AE9" s="47">
        <f t="shared" si="11"/>
        <v>1.5947343607245756</v>
      </c>
      <c r="AF9" s="47">
        <f t="shared" si="11"/>
        <v>1.7125827072492434</v>
      </c>
      <c r="AG9" s="47">
        <f t="shared" si="11"/>
        <v>1.8544645458694335</v>
      </c>
      <c r="AH9" s="47">
        <f t="shared" si="11"/>
        <v>1.9635684010827874</v>
      </c>
      <c r="AI9" s="47">
        <f aca="true" t="shared" si="12" ref="AI9:BE9">(AJ9*(1-AJ103))</f>
        <v>2.031113700528748</v>
      </c>
      <c r="AJ9" s="47">
        <f t="shared" si="12"/>
        <v>2.1045146197015567</v>
      </c>
      <c r="AK9" s="47">
        <f t="shared" si="12"/>
        <v>2.2255729637321418</v>
      </c>
      <c r="AL9" s="47">
        <f t="shared" si="12"/>
        <v>2.3055383634740156</v>
      </c>
      <c r="AM9" s="47">
        <f t="shared" si="12"/>
        <v>2.3769558090967804</v>
      </c>
      <c r="AN9" s="47">
        <f t="shared" si="12"/>
        <v>2.397656738391159</v>
      </c>
      <c r="AO9" s="47">
        <f t="shared" si="12"/>
        <v>2.5051021316943047</v>
      </c>
      <c r="AP9" s="47">
        <f t="shared" si="12"/>
        <v>2.660128362726684</v>
      </c>
      <c r="AQ9" s="47">
        <f t="shared" si="12"/>
        <v>2.8241619670800473</v>
      </c>
      <c r="AR9" s="47">
        <f t="shared" si="12"/>
        <v>2.992718237381848</v>
      </c>
      <c r="AS9" s="47">
        <f t="shared" si="12"/>
        <v>3.1253711948668896</v>
      </c>
      <c r="AT9" s="47">
        <f t="shared" si="12"/>
        <v>3.217890385907025</v>
      </c>
      <c r="AU9" s="47">
        <f t="shared" si="12"/>
        <v>3.390283073713588</v>
      </c>
      <c r="AV9" s="47">
        <f t="shared" si="12"/>
        <v>3.57794613118584</v>
      </c>
      <c r="AW9" s="47">
        <f t="shared" si="12"/>
        <v>3.756297702118544</v>
      </c>
      <c r="AX9" s="47">
        <f t="shared" si="12"/>
        <v>4.0403769321158896</v>
      </c>
      <c r="AY9" s="47">
        <f t="shared" si="12"/>
        <v>4.294172479477408</v>
      </c>
      <c r="AZ9" s="47">
        <f t="shared" si="12"/>
        <v>4.594987035887255</v>
      </c>
      <c r="BA9" s="47">
        <f t="shared" si="12"/>
        <v>5.00683310014041</v>
      </c>
      <c r="BB9" s="47">
        <f t="shared" si="12"/>
        <v>5.390817263070588</v>
      </c>
      <c r="BC9" s="47">
        <f t="shared" si="12"/>
        <v>5.609871525287397</v>
      </c>
      <c r="BD9" s="47">
        <f t="shared" si="12"/>
        <v>5.754991414816116</v>
      </c>
      <c r="BE9" s="47">
        <f t="shared" si="12"/>
        <v>5.9320916096603</v>
      </c>
      <c r="BF9" s="47">
        <f aca="true" t="shared" si="13" ref="BF9:BH10">BF67</f>
        <v>6.2132</v>
      </c>
      <c r="BG9" s="47">
        <f t="shared" si="13"/>
        <v>8.743799999999998</v>
      </c>
      <c r="BH9" s="47">
        <f t="shared" si="13"/>
        <v>9.163799999999998</v>
      </c>
    </row>
    <row r="10" spans="2:60" ht="12.75" hidden="1">
      <c r="B10" s="1" t="s">
        <v>5</v>
      </c>
      <c r="C10" s="47">
        <f aca="true" t="shared" si="14" ref="C10:AH10">D10*(1-D78)</f>
        <v>0.0012404096432170526</v>
      </c>
      <c r="D10" s="47">
        <f t="shared" si="14"/>
        <v>0.0012750788942857971</v>
      </c>
      <c r="E10" s="47">
        <f t="shared" si="14"/>
        <v>0.0013511111685415207</v>
      </c>
      <c r="F10" s="47">
        <f t="shared" si="14"/>
        <v>0.0014468961465445341</v>
      </c>
      <c r="G10" s="47">
        <f t="shared" si="14"/>
        <v>0.0017108354357801454</v>
      </c>
      <c r="H10" s="47">
        <f t="shared" si="14"/>
        <v>0.0019469849802294288</v>
      </c>
      <c r="I10" s="47">
        <f t="shared" si="14"/>
        <v>0.0020915553918619653</v>
      </c>
      <c r="J10" s="47">
        <f t="shared" si="14"/>
        <v>0.00807118677242456</v>
      </c>
      <c r="K10" s="47">
        <f t="shared" si="14"/>
        <v>0.008976709723548033</v>
      </c>
      <c r="L10" s="47">
        <f t="shared" si="14"/>
        <v>0.00987347733782151</v>
      </c>
      <c r="M10" s="47">
        <f t="shared" si="14"/>
        <v>0.012583903889029843</v>
      </c>
      <c r="N10" s="47">
        <f t="shared" si="14"/>
        <v>0.013406780680185902</v>
      </c>
      <c r="O10" s="47">
        <f t="shared" si="14"/>
        <v>0.015811690726918185</v>
      </c>
      <c r="P10" s="47">
        <f t="shared" si="14"/>
        <v>0.020153711306419086</v>
      </c>
      <c r="Q10" s="47">
        <f t="shared" si="14"/>
        <v>0.02568754710537504</v>
      </c>
      <c r="R10" s="47">
        <f t="shared" si="14"/>
        <v>0.035824843121302116</v>
      </c>
      <c r="S10" s="47">
        <f t="shared" si="14"/>
        <v>0.041981580940511985</v>
      </c>
      <c r="T10" s="47">
        <f t="shared" si="14"/>
        <v>0.04727810580830771</v>
      </c>
      <c r="U10" s="47">
        <f t="shared" si="14"/>
        <v>0.05201862044464711</v>
      </c>
      <c r="V10" s="47">
        <f t="shared" si="14"/>
        <v>0.07059222403626604</v>
      </c>
      <c r="W10" s="47">
        <f t="shared" si="14"/>
        <v>0.08213633892192164</v>
      </c>
      <c r="X10" s="47">
        <f t="shared" si="14"/>
        <v>0.10043043119827083</v>
      </c>
      <c r="Y10" s="47">
        <f t="shared" si="14"/>
        <v>0.11557200076365107</v>
      </c>
      <c r="Z10" s="47">
        <f t="shared" si="14"/>
        <v>0.14186952674593264</v>
      </c>
      <c r="AA10" s="47">
        <f t="shared" si="14"/>
        <v>0.17467713074642938</v>
      </c>
      <c r="AB10" s="47">
        <f t="shared" si="14"/>
        <v>0.21046309377660521</v>
      </c>
      <c r="AC10" s="47">
        <f t="shared" si="14"/>
        <v>0.24929070500021228</v>
      </c>
      <c r="AD10" s="47">
        <f t="shared" si="14"/>
        <v>0.28198257639600954</v>
      </c>
      <c r="AE10" s="47">
        <f t="shared" si="14"/>
        <v>0.3115722500965656</v>
      </c>
      <c r="AF10" s="47">
        <f t="shared" si="14"/>
        <v>0.3367275891971538</v>
      </c>
      <c r="AG10" s="47">
        <f t="shared" si="14"/>
        <v>0.3723213332380954</v>
      </c>
      <c r="AH10" s="47">
        <f t="shared" si="14"/>
        <v>0.4075393794139507</v>
      </c>
      <c r="AI10" s="47">
        <f aca="true" t="shared" si="15" ref="AI10:BE10">AJ10*(1-AJ78)</f>
        <v>0.4309781361738402</v>
      </c>
      <c r="AJ10" s="47">
        <f t="shared" si="15"/>
        <v>0.4491422161095319</v>
      </c>
      <c r="AK10" s="47">
        <f t="shared" si="15"/>
        <v>0.46227738997382806</v>
      </c>
      <c r="AL10" s="47">
        <f t="shared" si="15"/>
        <v>0.490577983845173</v>
      </c>
      <c r="AM10" s="47">
        <f t="shared" si="15"/>
        <v>0.5214220837156165</v>
      </c>
      <c r="AN10" s="47">
        <f t="shared" si="15"/>
        <v>0.5430083658798873</v>
      </c>
      <c r="AO10" s="47">
        <f t="shared" si="15"/>
        <v>0.5671660578405487</v>
      </c>
      <c r="AP10" s="47">
        <f t="shared" si="15"/>
        <v>0.5932923238955707</v>
      </c>
      <c r="AQ10" s="47">
        <f t="shared" si="15"/>
        <v>0.7088832751586356</v>
      </c>
      <c r="AR10" s="47">
        <f t="shared" si="15"/>
        <v>0.7381594123256062</v>
      </c>
      <c r="AS10" s="47">
        <f t="shared" si="15"/>
        <v>0.7867825802887868</v>
      </c>
      <c r="AT10" s="47">
        <f t="shared" si="15"/>
        <v>0.8270457824546285</v>
      </c>
      <c r="AU10" s="47">
        <f t="shared" si="15"/>
        <v>0.8392922165030399</v>
      </c>
      <c r="AV10" s="47">
        <f t="shared" si="15"/>
        <v>0.8582448167972615</v>
      </c>
      <c r="AW10" s="47">
        <f t="shared" si="15"/>
        <v>0.9083968757250664</v>
      </c>
      <c r="AX10" s="47">
        <f t="shared" si="15"/>
        <v>0.9478448567166824</v>
      </c>
      <c r="AY10" s="47">
        <f t="shared" si="15"/>
        <v>0.9980172821504034</v>
      </c>
      <c r="AZ10" s="47">
        <f t="shared" si="15"/>
        <v>1.078783245975078</v>
      </c>
      <c r="BA10" s="47">
        <f t="shared" si="15"/>
        <v>1.1490463015998615</v>
      </c>
      <c r="BB10" s="47">
        <f t="shared" si="15"/>
        <v>1.2411754550735419</v>
      </c>
      <c r="BC10" s="47">
        <f t="shared" si="15"/>
        <v>1.3275060959801432</v>
      </c>
      <c r="BD10" s="47">
        <f t="shared" si="15"/>
        <v>1.3708757364362099</v>
      </c>
      <c r="BE10" s="47">
        <f t="shared" si="15"/>
        <v>1.436137581548778</v>
      </c>
      <c r="BF10" s="47">
        <f t="shared" si="13"/>
        <v>1.484</v>
      </c>
      <c r="BG10" s="47">
        <f t="shared" si="13"/>
        <v>2.979</v>
      </c>
      <c r="BH10" s="47">
        <f t="shared" si="13"/>
        <v>3.013</v>
      </c>
    </row>
    <row r="11" spans="2:60" ht="12.75" hidden="1">
      <c r="B11" s="1" t="s">
        <v>241</v>
      </c>
      <c r="C11" s="47">
        <f>SUM(C4:C10)</f>
        <v>1.7275695007416285</v>
      </c>
      <c r="D11" s="47">
        <f aca="true" t="shared" si="16" ref="D11:BH11">SUM(D4:D10)</f>
        <v>1.9466529941887178</v>
      </c>
      <c r="E11" s="47">
        <f t="shared" si="16"/>
        <v>2.0384279247345627</v>
      </c>
      <c r="F11" s="47">
        <f t="shared" si="16"/>
        <v>2.1664679650203387</v>
      </c>
      <c r="G11" s="47">
        <f t="shared" si="16"/>
        <v>2.450130577063303</v>
      </c>
      <c r="H11" s="47">
        <f t="shared" si="16"/>
        <v>2.742880971596009</v>
      </c>
      <c r="I11" s="47">
        <f t="shared" si="16"/>
        <v>3.050136449263771</v>
      </c>
      <c r="J11" s="47">
        <f t="shared" si="16"/>
        <v>3.4577975391222604</v>
      </c>
      <c r="K11" s="47">
        <f t="shared" si="16"/>
        <v>3.6188213646811764</v>
      </c>
      <c r="L11" s="47">
        <f t="shared" si="16"/>
        <v>3.7675111966230848</v>
      </c>
      <c r="M11" s="47">
        <f t="shared" si="16"/>
        <v>4.1964240637664725</v>
      </c>
      <c r="N11" s="47">
        <f t="shared" si="16"/>
        <v>4.618362664478879</v>
      </c>
      <c r="O11" s="47">
        <f t="shared" si="16"/>
        <v>5.074428328343077</v>
      </c>
      <c r="P11" s="47">
        <f t="shared" si="16"/>
        <v>5.728200946634855</v>
      </c>
      <c r="Q11" s="47">
        <f t="shared" si="16"/>
        <v>6.844764933140208</v>
      </c>
      <c r="R11" s="47">
        <f t="shared" si="16"/>
        <v>7.783945770533591</v>
      </c>
      <c r="S11" s="47">
        <f t="shared" si="16"/>
        <v>8.788137573302837</v>
      </c>
      <c r="T11" s="47">
        <f t="shared" si="16"/>
        <v>9.678460598736546</v>
      </c>
      <c r="U11" s="47">
        <f t="shared" si="16"/>
        <v>10.655220740167916</v>
      </c>
      <c r="V11" s="47">
        <f t="shared" si="16"/>
        <v>11.156809510016348</v>
      </c>
      <c r="W11" s="47">
        <f t="shared" si="16"/>
        <v>12.73710802206711</v>
      </c>
      <c r="X11" s="47">
        <f t="shared" si="16"/>
        <v>14.632470880706153</v>
      </c>
      <c r="Y11" s="47">
        <f t="shared" si="16"/>
        <v>16.50754840848599</v>
      </c>
      <c r="Z11" s="47">
        <f t="shared" si="16"/>
        <v>18.91222037292638</v>
      </c>
      <c r="AA11" s="47">
        <f t="shared" si="16"/>
        <v>22.08542904222962</v>
      </c>
      <c r="AB11" s="47">
        <f t="shared" si="16"/>
        <v>25.35328670556283</v>
      </c>
      <c r="AC11" s="47">
        <f t="shared" si="16"/>
        <v>28.426125234874235</v>
      </c>
      <c r="AD11" s="47">
        <f t="shared" si="16"/>
        <v>31.148268685019662</v>
      </c>
      <c r="AE11" s="47">
        <f t="shared" si="16"/>
        <v>34.03485391710935</v>
      </c>
      <c r="AF11" s="47">
        <f t="shared" si="16"/>
        <v>36.59892253731603</v>
      </c>
      <c r="AG11" s="47">
        <f t="shared" si="16"/>
        <v>39.280245585851915</v>
      </c>
      <c r="AH11" s="47">
        <f t="shared" si="16"/>
        <v>40.92979381283365</v>
      </c>
      <c r="AI11" s="47">
        <f t="shared" si="16"/>
        <v>43.072531671978474</v>
      </c>
      <c r="AJ11" s="47">
        <f t="shared" si="16"/>
        <v>43.90505773464946</v>
      </c>
      <c r="AK11" s="47">
        <f t="shared" si="16"/>
        <v>44.3622725006313</v>
      </c>
      <c r="AL11" s="47">
        <f t="shared" si="16"/>
        <v>45.93966037643982</v>
      </c>
      <c r="AM11" s="47">
        <f t="shared" si="16"/>
        <v>47.489322922629825</v>
      </c>
      <c r="AN11" s="47">
        <f t="shared" si="16"/>
        <v>48.785230529438365</v>
      </c>
      <c r="AO11" s="47">
        <f t="shared" si="16"/>
        <v>50.44051921025383</v>
      </c>
      <c r="AP11" s="47">
        <f t="shared" si="16"/>
        <v>52.30343919384384</v>
      </c>
      <c r="AQ11" s="47">
        <f t="shared" si="16"/>
        <v>59.42951251649745</v>
      </c>
      <c r="AR11" s="47">
        <f t="shared" si="16"/>
        <v>62.875102635194224</v>
      </c>
      <c r="AS11" s="47">
        <f t="shared" si="16"/>
        <v>66.2128269700429</v>
      </c>
      <c r="AT11" s="47">
        <f t="shared" si="16"/>
        <v>68.37735107772461</v>
      </c>
      <c r="AU11" s="47">
        <f t="shared" si="16"/>
        <v>69.83393435044431</v>
      </c>
      <c r="AV11" s="47">
        <f t="shared" si="16"/>
        <v>70.88991830858077</v>
      </c>
      <c r="AW11" s="47">
        <f t="shared" si="16"/>
        <v>73.21571869349499</v>
      </c>
      <c r="AX11" s="47">
        <f t="shared" si="16"/>
        <v>76.47174953138303</v>
      </c>
      <c r="AY11" s="47">
        <f t="shared" si="16"/>
        <v>77.51074414021359</v>
      </c>
      <c r="AZ11" s="47">
        <f t="shared" si="16"/>
        <v>82.59185651376504</v>
      </c>
      <c r="BA11" s="47">
        <f t="shared" si="16"/>
        <v>88.46455432571197</v>
      </c>
      <c r="BB11" s="47">
        <f t="shared" si="16"/>
        <v>94.56388339087957</v>
      </c>
      <c r="BC11" s="47">
        <f t="shared" si="16"/>
        <v>98.65185925223012</v>
      </c>
      <c r="BD11" s="47">
        <f t="shared" si="16"/>
        <v>101.43289283989058</v>
      </c>
      <c r="BE11" s="47">
        <f t="shared" si="16"/>
        <v>102.66446741907293</v>
      </c>
      <c r="BF11" s="47">
        <f t="shared" si="16"/>
        <v>104.511</v>
      </c>
      <c r="BG11" s="47">
        <f t="shared" si="16"/>
        <v>118.37199999999999</v>
      </c>
      <c r="BH11" s="47">
        <f t="shared" si="16"/>
        <v>124.28200000000001</v>
      </c>
    </row>
    <row r="12" spans="2:60" ht="12.75" hidden="1">
      <c r="B12" s="1" t="s">
        <v>240</v>
      </c>
      <c r="C12" s="47">
        <f aca="true" t="shared" si="17" ref="C12:AH12">((C3-C4-C5-C6-C9-C10)/(C4+C5+C6+C9+C10))</f>
        <v>-0.34624556637494197</v>
      </c>
      <c r="D12" s="47">
        <f t="shared" si="17"/>
        <v>-0.35322191673826975</v>
      </c>
      <c r="E12" s="47">
        <f t="shared" si="17"/>
        <v>-0.2872895349796082</v>
      </c>
      <c r="F12" s="47">
        <f t="shared" si="17"/>
        <v>-0.3173847944425463</v>
      </c>
      <c r="G12" s="47">
        <f t="shared" si="17"/>
        <v>-0.38306238483212207</v>
      </c>
      <c r="H12" s="47">
        <f t="shared" si="17"/>
        <v>-0.43443944041908816</v>
      </c>
      <c r="I12" s="47">
        <f t="shared" si="17"/>
        <v>-0.38223483070336317</v>
      </c>
      <c r="J12" s="47">
        <f t="shared" si="17"/>
        <v>-0.25016160579990976</v>
      </c>
      <c r="K12" s="47">
        <f t="shared" si="17"/>
        <v>-0.26784177683458427</v>
      </c>
      <c r="L12" s="47">
        <f t="shared" si="17"/>
        <v>-0.2603994682447762</v>
      </c>
      <c r="M12" s="47">
        <f t="shared" si="17"/>
        <v>-0.25070436691541786</v>
      </c>
      <c r="N12" s="47">
        <f t="shared" si="17"/>
        <v>-0.24528469374337403</v>
      </c>
      <c r="O12" s="47">
        <f t="shared" si="17"/>
        <v>-0.25505108632558393</v>
      </c>
      <c r="P12" s="47">
        <f t="shared" si="17"/>
        <v>-0.2204389823650603</v>
      </c>
      <c r="Q12" s="47">
        <f t="shared" si="17"/>
        <v>-0.2010083257737522</v>
      </c>
      <c r="R12" s="47">
        <f t="shared" si="17"/>
        <v>-0.18037507994034177</v>
      </c>
      <c r="S12" s="47">
        <f t="shared" si="17"/>
        <v>-0.15272622662074806</v>
      </c>
      <c r="T12" s="47">
        <f t="shared" si="17"/>
        <v>-0.11330199218764021</v>
      </c>
      <c r="U12" s="47">
        <f t="shared" si="17"/>
        <v>-0.10820022842462614</v>
      </c>
      <c r="V12" s="47">
        <f t="shared" si="17"/>
        <v>0.024335456217707635</v>
      </c>
      <c r="W12" s="47">
        <f t="shared" si="17"/>
        <v>0.03156890872942916</v>
      </c>
      <c r="X12" s="47">
        <f t="shared" si="17"/>
        <v>0.08012801743059751</v>
      </c>
      <c r="Y12" s="47">
        <f t="shared" si="17"/>
        <v>0.11985598479137609</v>
      </c>
      <c r="Z12" s="47">
        <f t="shared" si="17"/>
        <v>0.18295448567845382</v>
      </c>
      <c r="AA12" s="47">
        <f t="shared" si="17"/>
        <v>0.20337032050570336</v>
      </c>
      <c r="AB12" s="47">
        <f t="shared" si="17"/>
        <v>0.18642935805596536</v>
      </c>
      <c r="AC12" s="47">
        <f t="shared" si="17"/>
        <v>0.1954419134157413</v>
      </c>
      <c r="AD12" s="47">
        <f t="shared" si="17"/>
        <v>0.18397871373400523</v>
      </c>
      <c r="AE12" s="47">
        <f t="shared" si="17"/>
        <v>0.19625939958690156</v>
      </c>
      <c r="AF12" s="47">
        <f t="shared" si="17"/>
        <v>0.21727171720594177</v>
      </c>
      <c r="AG12" s="47">
        <f t="shared" si="17"/>
        <v>0.21033905739735714</v>
      </c>
      <c r="AH12" s="47">
        <f t="shared" si="17"/>
        <v>0.21871722660143156</v>
      </c>
      <c r="AI12" s="47">
        <f aca="true" t="shared" si="18" ref="AI12:BH12">((AI3-AI4-AI5-AI6-AI9-AI10)/(AI4+AI5+AI6+AI9+AI10))</f>
        <v>0.24357896923797684</v>
      </c>
      <c r="AJ12" s="47">
        <f t="shared" si="18"/>
        <v>0.32343965539104375</v>
      </c>
      <c r="AK12" s="47">
        <f t="shared" si="18"/>
        <v>0.2950510614887859</v>
      </c>
      <c r="AL12" s="47">
        <f t="shared" si="18"/>
        <v>0.27167849154339735</v>
      </c>
      <c r="AM12" s="47">
        <f t="shared" si="18"/>
        <v>0.2579960302887693</v>
      </c>
      <c r="AN12" s="47">
        <f t="shared" si="18"/>
        <v>0.2760542396568602</v>
      </c>
      <c r="AO12" s="47">
        <f t="shared" si="18"/>
        <v>0.2928634444085443</v>
      </c>
      <c r="AP12" s="47">
        <f t="shared" si="18"/>
        <v>0.22916340630409496</v>
      </c>
      <c r="AQ12" s="47">
        <f t="shared" si="18"/>
        <v>0.12851416773985044</v>
      </c>
      <c r="AR12" s="47">
        <f t="shared" si="18"/>
        <v>0.21587601629637818</v>
      </c>
      <c r="AS12" s="47">
        <f t="shared" si="18"/>
        <v>0.19496787593606985</v>
      </c>
      <c r="AT12" s="47">
        <f t="shared" si="18"/>
        <v>0.2063612444411379</v>
      </c>
      <c r="AU12" s="47">
        <f t="shared" si="18"/>
        <v>0.1532713294641571</v>
      </c>
      <c r="AV12" s="47">
        <f t="shared" si="18"/>
        <v>0.08747161048518061</v>
      </c>
      <c r="AW12" s="47">
        <f t="shared" si="18"/>
        <v>0.04739721164099946</v>
      </c>
      <c r="AX12" s="47">
        <f t="shared" si="18"/>
        <v>0.014252602203516063</v>
      </c>
      <c r="AY12" s="47">
        <f t="shared" si="18"/>
        <v>0.040816729222876165</v>
      </c>
      <c r="AZ12" s="47">
        <f t="shared" si="18"/>
        <v>0.05647864270221914</v>
      </c>
      <c r="BA12" s="47">
        <f t="shared" si="18"/>
        <v>0.062461971126208264</v>
      </c>
      <c r="BB12" s="47">
        <f t="shared" si="18"/>
        <v>-0.032496250260055044</v>
      </c>
      <c r="BC12" s="47">
        <f t="shared" si="18"/>
        <v>-0.010274569912233066</v>
      </c>
      <c r="BD12" s="47">
        <f t="shared" si="18"/>
        <v>0.0014535187949545362</v>
      </c>
      <c r="BE12" s="47">
        <f t="shared" si="18"/>
        <v>-0.003568773722370689</v>
      </c>
      <c r="BF12" s="47">
        <f t="shared" si="18"/>
        <v>1.0059350165973703E-05</v>
      </c>
      <c r="BG12" s="47">
        <f t="shared" si="18"/>
        <v>3.93281210292389E-17</v>
      </c>
      <c r="BH12" s="47">
        <f t="shared" si="18"/>
        <v>2.5289352339642615E-05</v>
      </c>
    </row>
    <row r="13" spans="2:60" ht="12.75" hidden="1">
      <c r="B13" s="1"/>
      <c r="C13" s="47"/>
      <c r="D13" s="47"/>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row>
    <row r="14" spans="2:60" ht="12.75">
      <c r="B14" s="1" t="s">
        <v>1</v>
      </c>
      <c r="C14" s="47">
        <f aca="true" t="shared" si="19" ref="C14:AH14">C4*(1+C$12)</f>
        <v>0.996214133728831</v>
      </c>
      <c r="D14" s="47">
        <f t="shared" si="19"/>
        <v>1.1088706648280122</v>
      </c>
      <c r="E14" s="47">
        <f t="shared" si="19"/>
        <v>1.2680258355769634</v>
      </c>
      <c r="F14" s="47">
        <f t="shared" si="19"/>
        <v>1.2965292196132627</v>
      </c>
      <c r="G14" s="47">
        <f t="shared" si="19"/>
        <v>1.3320329405975102</v>
      </c>
      <c r="H14" s="47">
        <f t="shared" si="19"/>
        <v>1.3711360330465594</v>
      </c>
      <c r="I14" s="47">
        <f t="shared" si="19"/>
        <v>1.6695523434220996</v>
      </c>
      <c r="J14" s="47">
        <f t="shared" si="19"/>
        <v>2.2775195211085726</v>
      </c>
      <c r="K14" s="47">
        <f t="shared" si="19"/>
        <v>2.3080419904004055</v>
      </c>
      <c r="L14" s="47">
        <f t="shared" si="19"/>
        <v>2.430489603829687</v>
      </c>
      <c r="M14" s="47">
        <f t="shared" si="19"/>
        <v>2.746902770891024</v>
      </c>
      <c r="N14" s="47">
        <f t="shared" si="19"/>
        <v>3.038495217215841</v>
      </c>
      <c r="O14" s="47">
        <f t="shared" si="19"/>
        <v>3.2997935195585786</v>
      </c>
      <c r="P14" s="47">
        <f t="shared" si="19"/>
        <v>3.850473233878124</v>
      </c>
      <c r="Q14" s="47">
        <f t="shared" si="19"/>
        <v>4.707514596734228</v>
      </c>
      <c r="R14" s="47">
        <f t="shared" si="19"/>
        <v>5.469887227778383</v>
      </c>
      <c r="S14" s="47">
        <f t="shared" si="19"/>
        <v>6.360406149962325</v>
      </c>
      <c r="T14" s="47">
        <f t="shared" si="19"/>
        <v>7.250710233122373</v>
      </c>
      <c r="U14" s="47">
        <f t="shared" si="19"/>
        <v>8.038654074558918</v>
      </c>
      <c r="V14" s="47">
        <f t="shared" si="19"/>
        <v>9.305008572350328</v>
      </c>
      <c r="W14" s="47">
        <f t="shared" si="19"/>
        <v>10.714530717259246</v>
      </c>
      <c r="X14" s="47">
        <f t="shared" si="19"/>
        <v>12.788928718021015</v>
      </c>
      <c r="Y14" s="47">
        <f t="shared" si="19"/>
        <v>14.776729322126812</v>
      </c>
      <c r="Z14" s="47">
        <f t="shared" si="19"/>
        <v>17.76397543261838</v>
      </c>
      <c r="AA14" s="47">
        <f t="shared" si="19"/>
        <v>20.886602735819856</v>
      </c>
      <c r="AB14" s="47">
        <f t="shared" si="19"/>
        <v>23.28476253795076</v>
      </c>
      <c r="AC14" s="47">
        <f t="shared" si="19"/>
        <v>25.984722637370133</v>
      </c>
      <c r="AD14" s="47">
        <f t="shared" si="19"/>
        <v>28.250765519626103</v>
      </c>
      <c r="AE14" s="47">
        <f t="shared" si="19"/>
        <v>30.9720511152073</v>
      </c>
      <c r="AF14" s="47">
        <f t="shared" si="19"/>
        <v>33.753471264628025</v>
      </c>
      <c r="AG14" s="47">
        <f t="shared" si="19"/>
        <v>35.54634219839842</v>
      </c>
      <c r="AH14" s="47">
        <f t="shared" si="19"/>
        <v>36.64205793340322</v>
      </c>
      <c r="AI14" s="47">
        <f aca="true" t="shared" si="20" ref="AI14:BH14">AI4*(1+AI$12)</f>
        <v>38.692813677546134</v>
      </c>
      <c r="AJ14" s="47">
        <f t="shared" si="20"/>
        <v>41.2377209792501</v>
      </c>
      <c r="AK14" s="47">
        <f t="shared" si="20"/>
        <v>40.68246777960689</v>
      </c>
      <c r="AL14" s="47">
        <f t="shared" si="20"/>
        <v>41.633215195322805</v>
      </c>
      <c r="AM14" s="47">
        <f t="shared" si="20"/>
        <v>43.03629124788575</v>
      </c>
      <c r="AN14" s="47">
        <f t="shared" si="20"/>
        <v>45.22166066825085</v>
      </c>
      <c r="AO14" s="47">
        <f t="shared" si="20"/>
        <v>47.48163078262208</v>
      </c>
      <c r="AP14" s="47">
        <f t="shared" si="20"/>
        <v>47.21499646612737</v>
      </c>
      <c r="AQ14" s="47">
        <f t="shared" si="20"/>
        <v>49.991296575457724</v>
      </c>
      <c r="AR14" s="47">
        <f t="shared" si="20"/>
        <v>57.17555568056707</v>
      </c>
      <c r="AS14" s="47">
        <f t="shared" si="20"/>
        <v>59.38180059217955</v>
      </c>
      <c r="AT14" s="47">
        <f t="shared" si="20"/>
        <v>61.99064834820358</v>
      </c>
      <c r="AU14" s="47">
        <f t="shared" si="20"/>
        <v>60.96976571030392</v>
      </c>
      <c r="AV14" s="47">
        <f t="shared" si="20"/>
        <v>58.86588346489833</v>
      </c>
      <c r="AW14" s="47">
        <f t="shared" si="20"/>
        <v>58.78872034255047</v>
      </c>
      <c r="AX14" s="47">
        <f t="shared" si="20"/>
        <v>60.459806170816414</v>
      </c>
      <c r="AY14" s="47">
        <f t="shared" si="20"/>
        <v>62.59712535998708</v>
      </c>
      <c r="AZ14" s="47">
        <f t="shared" si="20"/>
        <v>68.28229349417558</v>
      </c>
      <c r="BA14" s="47">
        <f t="shared" si="20"/>
        <v>73.56276423206907</v>
      </c>
      <c r="BB14" s="47">
        <f t="shared" si="20"/>
        <v>71.65317023789454</v>
      </c>
      <c r="BC14" s="47">
        <f t="shared" si="20"/>
        <v>76.08343333235565</v>
      </c>
      <c r="BD14" s="47">
        <f t="shared" si="20"/>
        <v>78.7132166327288</v>
      </c>
      <c r="BE14" s="47">
        <f t="shared" si="20"/>
        <v>79.0656914714882</v>
      </c>
      <c r="BF14" s="47">
        <f t="shared" si="20"/>
        <v>80.71361191831808</v>
      </c>
      <c r="BG14" s="47">
        <f t="shared" si="20"/>
        <v>89.63119999999999</v>
      </c>
      <c r="BH14" s="47">
        <f t="shared" si="20"/>
        <v>94.88859961054396</v>
      </c>
    </row>
    <row r="15" spans="2:60" ht="12.75">
      <c r="B15" s="1" t="s">
        <v>2</v>
      </c>
      <c r="C15" s="47">
        <f aca="true" t="shared" si="21" ref="C15:AH15">C5*(1+C$12)</f>
        <v>0.015315098926645924</v>
      </c>
      <c r="D15" s="47">
        <f t="shared" si="21"/>
        <v>0.015563640450395586</v>
      </c>
      <c r="E15" s="47">
        <f t="shared" si="21"/>
        <v>0.01811530174743341</v>
      </c>
      <c r="F15" s="47">
        <f t="shared" si="21"/>
        <v>0.018498955199549257</v>
      </c>
      <c r="G15" s="47">
        <f t="shared" si="21"/>
        <v>0.019298422752413974</v>
      </c>
      <c r="H15" s="47">
        <f t="shared" si="21"/>
        <v>0.019837072362278774</v>
      </c>
      <c r="I15" s="47">
        <f t="shared" si="21"/>
        <v>0.023165876822974715</v>
      </c>
      <c r="J15" s="47">
        <f t="shared" si="21"/>
        <v>0.04895050924716914</v>
      </c>
      <c r="K15" s="47">
        <f t="shared" si="21"/>
        <v>0.0526177627005631</v>
      </c>
      <c r="L15" s="47">
        <f t="shared" si="21"/>
        <v>0.05798025156235639</v>
      </c>
      <c r="M15" s="47">
        <f t="shared" si="21"/>
        <v>0.0713922646486148</v>
      </c>
      <c r="N15" s="47">
        <f t="shared" si="21"/>
        <v>0.076322230873995</v>
      </c>
      <c r="O15" s="47">
        <f t="shared" si="21"/>
        <v>0.08679274399132555</v>
      </c>
      <c r="P15" s="47">
        <f t="shared" si="21"/>
        <v>0.11039322690189608</v>
      </c>
      <c r="Q15" s="47">
        <f t="shared" si="21"/>
        <v>0.13751943149457935</v>
      </c>
      <c r="R15" s="47">
        <f t="shared" si="21"/>
        <v>0.18098930178180275</v>
      </c>
      <c r="S15" s="47">
        <f t="shared" si="21"/>
        <v>0.2145327712794707</v>
      </c>
      <c r="T15" s="47">
        <f t="shared" si="21"/>
        <v>0.24966736314536173</v>
      </c>
      <c r="U15" s="47">
        <f t="shared" si="21"/>
        <v>0.2739872397185465</v>
      </c>
      <c r="V15" s="47">
        <f t="shared" si="21"/>
        <v>0.39750881714007896</v>
      </c>
      <c r="W15" s="47">
        <f t="shared" si="21"/>
        <v>0.45657954348319896</v>
      </c>
      <c r="X15" s="47">
        <f t="shared" si="21"/>
        <v>0.5651562627576098</v>
      </c>
      <c r="Y15" s="47">
        <f t="shared" si="21"/>
        <v>0.6627100152396272</v>
      </c>
      <c r="Z15" s="47">
        <f t="shared" si="21"/>
        <v>0.829814820180479</v>
      </c>
      <c r="AA15" s="47">
        <f t="shared" si="21"/>
        <v>1.00268045132578</v>
      </c>
      <c r="AB15" s="47">
        <f t="shared" si="21"/>
        <v>1.1566547937074012</v>
      </c>
      <c r="AC15" s="47">
        <f t="shared" si="21"/>
        <v>1.3469613626304437</v>
      </c>
      <c r="AD15" s="47">
        <f t="shared" si="21"/>
        <v>1.4887088104711133</v>
      </c>
      <c r="AE15" s="47">
        <f t="shared" si="21"/>
        <v>1.6469977711941262</v>
      </c>
      <c r="AF15" s="47">
        <f t="shared" si="21"/>
        <v>1.801127986842926</v>
      </c>
      <c r="AG15" s="47">
        <f t="shared" si="21"/>
        <v>1.9620764629401246</v>
      </c>
      <c r="AH15" s="47">
        <f t="shared" si="21"/>
        <v>2.1463873674316667</v>
      </c>
      <c r="AI15" s="47">
        <f aca="true" t="shared" si="22" ref="AI15:BH15">AI5*(1+AI$12)</f>
        <v>2.3092861548889263</v>
      </c>
      <c r="AJ15" s="47">
        <f t="shared" si="22"/>
        <v>2.556973819708725</v>
      </c>
      <c r="AK15" s="47">
        <f t="shared" si="22"/>
        <v>2.5732206747058615</v>
      </c>
      <c r="AL15" s="47">
        <f t="shared" si="22"/>
        <v>2.6725457764115204</v>
      </c>
      <c r="AM15" s="47">
        <f t="shared" si="22"/>
        <v>2.8001811509097423</v>
      </c>
      <c r="AN15" s="47">
        <f t="shared" si="22"/>
        <v>2.9532909083059855</v>
      </c>
      <c r="AO15" s="47">
        <f t="shared" si="22"/>
        <v>3.119642579784988</v>
      </c>
      <c r="AP15" s="47">
        <f t="shared" si="22"/>
        <v>3.0965443996395963</v>
      </c>
      <c r="AQ15" s="47">
        <f t="shared" si="22"/>
        <v>3.3065649566699085</v>
      </c>
      <c r="AR15" s="47">
        <f t="shared" si="22"/>
        <v>3.7038303491115827</v>
      </c>
      <c r="AS15" s="47">
        <f t="shared" si="22"/>
        <v>3.8651001166727155</v>
      </c>
      <c r="AT15" s="47">
        <f t="shared" si="22"/>
        <v>4.091911084334221</v>
      </c>
      <c r="AU15" s="47">
        <f t="shared" si="22"/>
        <v>3.9689120616296334</v>
      </c>
      <c r="AV15" s="47">
        <f t="shared" si="22"/>
        <v>3.825111190283489</v>
      </c>
      <c r="AW15" s="47">
        <f t="shared" si="22"/>
        <v>3.887551955600785</v>
      </c>
      <c r="AX15" s="47">
        <f t="shared" si="22"/>
        <v>3.921205942231149</v>
      </c>
      <c r="AY15" s="47">
        <f t="shared" si="22"/>
        <v>4.226195806240339</v>
      </c>
      <c r="AZ15" s="47">
        <f t="shared" si="22"/>
        <v>4.610956911519413</v>
      </c>
      <c r="BA15" s="47">
        <f t="shared" si="22"/>
        <v>4.920623241045283</v>
      </c>
      <c r="BB15" s="47">
        <f t="shared" si="22"/>
        <v>4.813440168406114</v>
      </c>
      <c r="BC15" s="47">
        <f t="shared" si="22"/>
        <v>5.244213790382772</v>
      </c>
      <c r="BD15" s="47">
        <f t="shared" si="22"/>
        <v>5.474231178124187</v>
      </c>
      <c r="BE15" s="47">
        <f t="shared" si="22"/>
        <v>5.694293714494159</v>
      </c>
      <c r="BF15" s="47">
        <f t="shared" si="22"/>
        <v>5.899059340106629</v>
      </c>
      <c r="BG15" s="47">
        <f t="shared" si="22"/>
        <v>6.112</v>
      </c>
      <c r="BH15" s="47">
        <f t="shared" si="22"/>
        <v>5.909149434782974</v>
      </c>
    </row>
    <row r="16" spans="2:60" ht="12.75">
      <c r="B16" s="1" t="s">
        <v>3</v>
      </c>
      <c r="C16" s="47">
        <f aca="true" t="shared" si="23" ref="C16:AH16">C6*(1+C$12)</f>
        <v>0.03754256640705429</v>
      </c>
      <c r="D16" s="47">
        <f t="shared" si="23"/>
        <v>0.04269213612444702</v>
      </c>
      <c r="E16" s="47">
        <f t="shared" si="23"/>
        <v>0.05498957205159413</v>
      </c>
      <c r="F16" s="47">
        <f t="shared" si="23"/>
        <v>0.05290193742881772</v>
      </c>
      <c r="G16" s="47">
        <f t="shared" si="23"/>
        <v>0.0503919705517137</v>
      </c>
      <c r="H16" s="47">
        <f t="shared" si="23"/>
        <v>0.049215216973189334</v>
      </c>
      <c r="I16" s="47">
        <f t="shared" si="23"/>
        <v>0.0588816717351174</v>
      </c>
      <c r="J16" s="47">
        <f t="shared" si="23"/>
        <v>0.08194041927598056</v>
      </c>
      <c r="K16" s="47">
        <f t="shared" si="23"/>
        <v>0.09366520649737103</v>
      </c>
      <c r="L16" s="47">
        <f t="shared" si="23"/>
        <v>0.0939434341826197</v>
      </c>
      <c r="M16" s="47">
        <f t="shared" si="23"/>
        <v>0.09923283162714529</v>
      </c>
      <c r="N16" s="47">
        <f t="shared" si="23"/>
        <v>0.1172773760975366</v>
      </c>
      <c r="O16" s="47">
        <f t="shared" si="23"/>
        <v>0.12354311741716244</v>
      </c>
      <c r="P16" s="47">
        <f t="shared" si="23"/>
        <v>0.16741247527022451</v>
      </c>
      <c r="Q16" s="47">
        <f t="shared" si="23"/>
        <v>0.205767828025332</v>
      </c>
      <c r="R16" s="47">
        <f t="shared" si="23"/>
        <v>0.23843587195459523</v>
      </c>
      <c r="S16" s="47">
        <f t="shared" si="23"/>
        <v>0.29132861866161563</v>
      </c>
      <c r="T16" s="47">
        <f t="shared" si="23"/>
        <v>0.37328362444170005</v>
      </c>
      <c r="U16" s="47">
        <f t="shared" si="23"/>
        <v>0.4063116641842788</v>
      </c>
      <c r="V16" s="47">
        <f t="shared" si="23"/>
        <v>0.5663155593766546</v>
      </c>
      <c r="W16" s="47">
        <f t="shared" si="23"/>
        <v>0.6432046226926256</v>
      </c>
      <c r="X16" s="47">
        <f t="shared" si="23"/>
        <v>0.809941762488086</v>
      </c>
      <c r="Y16" s="47">
        <f t="shared" si="23"/>
        <v>1.033076879476391</v>
      </c>
      <c r="Z16" s="47">
        <f t="shared" si="23"/>
        <v>1.2802959242927066</v>
      </c>
      <c r="AA16" s="47">
        <f t="shared" si="23"/>
        <v>1.5969498250538268</v>
      </c>
      <c r="AB16" s="47">
        <f t="shared" si="23"/>
        <v>2.0058836706897436</v>
      </c>
      <c r="AC16" s="47">
        <f t="shared" si="23"/>
        <v>2.370781541773546</v>
      </c>
      <c r="AD16" s="47">
        <f t="shared" si="23"/>
        <v>2.535887092730772</v>
      </c>
      <c r="AE16" s="47">
        <f t="shared" si="23"/>
        <v>2.907513911909136</v>
      </c>
      <c r="AF16" s="47">
        <f t="shared" si="23"/>
        <v>3.2508332848859234</v>
      </c>
      <c r="AG16" s="47">
        <f t="shared" si="23"/>
        <v>3.669415416716698</v>
      </c>
      <c r="AH16" s="47">
        <f t="shared" si="23"/>
        <v>4.10184480094506</v>
      </c>
      <c r="AI16" s="47">
        <f aca="true" t="shared" si="24" ref="AI16:BH16">AI6*(1+AI$12)</f>
        <v>4.750094539109099</v>
      </c>
      <c r="AJ16" s="47">
        <f t="shared" si="24"/>
        <v>5.465694478268364</v>
      </c>
      <c r="AK16" s="47">
        <f t="shared" si="24"/>
        <v>5.357408091997336</v>
      </c>
      <c r="AL16" s="47">
        <f t="shared" si="24"/>
        <v>5.279478009526976</v>
      </c>
      <c r="AM16" s="47">
        <f t="shared" si="24"/>
        <v>5.129379717769784</v>
      </c>
      <c r="AN16" s="47">
        <f t="shared" si="24"/>
        <v>5.16260024972712</v>
      </c>
      <c r="AO16" s="47">
        <f t="shared" si="24"/>
        <v>5.319703403924106</v>
      </c>
      <c r="AP16" s="47">
        <f t="shared" si="24"/>
        <v>4.989473480924219</v>
      </c>
      <c r="AQ16" s="47">
        <f t="shared" si="24"/>
        <v>4.891046856740146</v>
      </c>
      <c r="AR16" s="47">
        <f t="shared" si="24"/>
        <v>5.516329316305854</v>
      </c>
      <c r="AS16" s="47">
        <f t="shared" si="24"/>
        <v>5.600201204114677</v>
      </c>
      <c r="AT16" s="47">
        <f t="shared" si="24"/>
        <v>5.7627863377124555</v>
      </c>
      <c r="AU16" s="47">
        <f t="shared" si="24"/>
        <v>5.360474310049572</v>
      </c>
      <c r="AV16" s="47">
        <f t="shared" si="24"/>
        <v>4.787773630195221</v>
      </c>
      <c r="AW16" s="47">
        <f t="shared" si="24"/>
        <v>4.561939607858459</v>
      </c>
      <c r="AX16" s="47">
        <f t="shared" si="24"/>
        <v>4.060670957260732</v>
      </c>
      <c r="AY16" s="47">
        <f t="shared" si="24"/>
        <v>4.171479195648332</v>
      </c>
      <c r="AZ16" s="47">
        <f t="shared" si="24"/>
        <v>4.184532467918916</v>
      </c>
      <c r="BA16" s="47">
        <f t="shared" si="24"/>
        <v>4.483224763697457</v>
      </c>
      <c r="BB16" s="47">
        <f t="shared" si="24"/>
        <v>4.303911770646878</v>
      </c>
      <c r="BC16" s="47">
        <f t="shared" si="24"/>
        <v>4.722253827371306</v>
      </c>
      <c r="BD16" s="47">
        <f t="shared" si="24"/>
        <v>5.128327456059988</v>
      </c>
      <c r="BE16" s="47">
        <f t="shared" si="24"/>
        <v>5.098081165526558</v>
      </c>
      <c r="BF16" s="47">
        <f t="shared" si="24"/>
        <v>5.101051312745197</v>
      </c>
      <c r="BG16" s="47">
        <f t="shared" si="24"/>
        <v>5.453</v>
      </c>
      <c r="BH16" s="47">
        <f t="shared" si="24"/>
        <v>5.655143011287481</v>
      </c>
    </row>
    <row r="17" spans="2:60" ht="12.75">
      <c r="B17" s="1" t="s">
        <v>223</v>
      </c>
      <c r="C17" s="47">
        <f aca="true" t="shared" si="25" ref="C17:AH17">C$16*C91</f>
        <v>0.01647370998270364</v>
      </c>
      <c r="D17" s="47">
        <f t="shared" si="25"/>
        <v>0.017960057645306497</v>
      </c>
      <c r="E17" s="47">
        <f t="shared" si="25"/>
        <v>0.01936191584096624</v>
      </c>
      <c r="F17" s="47">
        <f t="shared" si="25"/>
        <v>0.019618346173444292</v>
      </c>
      <c r="G17" s="47">
        <f t="shared" si="25"/>
        <v>0.019138877208056116</v>
      </c>
      <c r="H17" s="47">
        <f t="shared" si="25"/>
        <v>0.020047024651786316</v>
      </c>
      <c r="I17" s="47">
        <f t="shared" si="25"/>
        <v>0.023754275426308587</v>
      </c>
      <c r="J17" s="47">
        <f t="shared" si="25"/>
        <v>0.03468572388653408</v>
      </c>
      <c r="K17" s="47">
        <f t="shared" si="25"/>
        <v>0.03395366556227188</v>
      </c>
      <c r="L17" s="47">
        <f t="shared" si="25"/>
        <v>0.03747538584342596</v>
      </c>
      <c r="M17" s="47">
        <f t="shared" si="25"/>
        <v>0.043805457364287564</v>
      </c>
      <c r="N17" s="47">
        <f t="shared" si="25"/>
        <v>0.04567996942890677</v>
      </c>
      <c r="O17" s="47">
        <f t="shared" si="25"/>
        <v>0.05069205400747026</v>
      </c>
      <c r="P17" s="47">
        <f t="shared" si="25"/>
        <v>0.07822127439600145</v>
      </c>
      <c r="Q17" s="47">
        <f t="shared" si="25"/>
        <v>0.09974540249948138</v>
      </c>
      <c r="R17" s="47">
        <f t="shared" si="25"/>
        <v>0.12245199796838695</v>
      </c>
      <c r="S17" s="47">
        <f t="shared" si="25"/>
        <v>0.1469563164370274</v>
      </c>
      <c r="T17" s="47">
        <f t="shared" si="25"/>
        <v>0.1701736860794588</v>
      </c>
      <c r="U17" s="47">
        <f t="shared" si="25"/>
        <v>0.2136381057324925</v>
      </c>
      <c r="V17" s="47">
        <f t="shared" si="25"/>
        <v>0.31727939999181254</v>
      </c>
      <c r="W17" s="47">
        <f t="shared" si="25"/>
        <v>0.36556308917250346</v>
      </c>
      <c r="X17" s="47">
        <f t="shared" si="25"/>
        <v>0.4577360266503582</v>
      </c>
      <c r="Y17" s="47">
        <f t="shared" si="25"/>
        <v>0.5497832669955459</v>
      </c>
      <c r="Z17" s="47">
        <f t="shared" si="25"/>
        <v>0.6926725879951647</v>
      </c>
      <c r="AA17" s="47">
        <f t="shared" si="25"/>
        <v>0.8576048487352417</v>
      </c>
      <c r="AB17" s="47">
        <f t="shared" si="25"/>
        <v>0.9777872498902296</v>
      </c>
      <c r="AC17" s="47">
        <f t="shared" si="25"/>
        <v>1.1885578734587825</v>
      </c>
      <c r="AD17" s="47">
        <f t="shared" si="25"/>
        <v>1.3802180707272182</v>
      </c>
      <c r="AE17" s="47">
        <f t="shared" si="25"/>
        <v>1.634166049290792</v>
      </c>
      <c r="AF17" s="47">
        <f t="shared" si="25"/>
        <v>1.845346861734504</v>
      </c>
      <c r="AG17" s="47">
        <f t="shared" si="25"/>
        <v>2.017921021841739</v>
      </c>
      <c r="AH17" s="47">
        <f t="shared" si="25"/>
        <v>2.068087975174605</v>
      </c>
      <c r="AI17" s="47">
        <f aca="true" t="shared" si="26" ref="AI17:BH17">AI$16*AI91</f>
        <v>2.1443947976035997</v>
      </c>
      <c r="AJ17" s="47">
        <f t="shared" si="26"/>
        <v>2.2914129112902804</v>
      </c>
      <c r="AK17" s="47">
        <f t="shared" si="26"/>
        <v>2.2768106696946013</v>
      </c>
      <c r="AL17" s="47">
        <f t="shared" si="26"/>
        <v>2.263522652173963</v>
      </c>
      <c r="AM17" s="47">
        <f t="shared" si="26"/>
        <v>2.2452312019519414</v>
      </c>
      <c r="AN17" s="47">
        <f t="shared" si="26"/>
        <v>2.2748400432080276</v>
      </c>
      <c r="AO17" s="47">
        <f t="shared" si="26"/>
        <v>2.3590965563787987</v>
      </c>
      <c r="AP17" s="47">
        <f t="shared" si="26"/>
        <v>2.383507624987491</v>
      </c>
      <c r="AQ17" s="47">
        <f t="shared" si="26"/>
        <v>2.6013148616793824</v>
      </c>
      <c r="AR17" s="47">
        <f t="shared" si="26"/>
        <v>2.903179295773089</v>
      </c>
      <c r="AS17" s="47">
        <f t="shared" si="26"/>
        <v>2.9286114426628242</v>
      </c>
      <c r="AT17" s="47">
        <f t="shared" si="26"/>
        <v>2.979990838217537</v>
      </c>
      <c r="AU17" s="47">
        <f t="shared" si="26"/>
        <v>2.411398854250066</v>
      </c>
      <c r="AV17" s="47">
        <f t="shared" si="26"/>
        <v>2.08883420894762</v>
      </c>
      <c r="AW17" s="47">
        <f t="shared" si="26"/>
        <v>1.7452934267253446</v>
      </c>
      <c r="AX17" s="47">
        <f t="shared" si="26"/>
        <v>1.6994476390753628</v>
      </c>
      <c r="AY17" s="47">
        <f t="shared" si="26"/>
        <v>1.7808468801128543</v>
      </c>
      <c r="AZ17" s="47">
        <f t="shared" si="26"/>
        <v>1.9276754586450837</v>
      </c>
      <c r="BA17" s="47">
        <f t="shared" si="26"/>
        <v>1.9295154831385393</v>
      </c>
      <c r="BB17" s="47">
        <f t="shared" si="26"/>
        <v>1.8777195219505316</v>
      </c>
      <c r="BC17" s="47">
        <f t="shared" si="26"/>
        <v>1.9884647288147461</v>
      </c>
      <c r="BD17" s="47">
        <f t="shared" si="26"/>
        <v>2.052767046330792</v>
      </c>
      <c r="BE17" s="47">
        <f t="shared" si="26"/>
        <v>2.007805938477925</v>
      </c>
      <c r="BF17" s="47">
        <f t="shared" si="26"/>
        <v>1.912894242279449</v>
      </c>
      <c r="BG17" s="47">
        <f t="shared" si="26"/>
        <v>1.783253012048193</v>
      </c>
      <c r="BH17" s="47">
        <f t="shared" si="26"/>
        <v>1.8474151398035328</v>
      </c>
    </row>
    <row r="18" spans="2:60" ht="12.75">
      <c r="B18" s="1" t="s">
        <v>225</v>
      </c>
      <c r="C18" s="47">
        <f aca="true" t="shared" si="27" ref="C18:AH18">C$16*C92</f>
        <v>0.02106885642435066</v>
      </c>
      <c r="D18" s="47">
        <f t="shared" si="27"/>
        <v>0.024732078479140527</v>
      </c>
      <c r="E18" s="47">
        <f t="shared" si="27"/>
        <v>0.03562765621062789</v>
      </c>
      <c r="F18" s="47">
        <f t="shared" si="27"/>
        <v>0.033283591255373425</v>
      </c>
      <c r="G18" s="47">
        <f t="shared" si="27"/>
        <v>0.031253093343657584</v>
      </c>
      <c r="H18" s="47">
        <f t="shared" si="27"/>
        <v>0.029168192321403014</v>
      </c>
      <c r="I18" s="47">
        <f t="shared" si="27"/>
        <v>0.03512739630880882</v>
      </c>
      <c r="J18" s="47">
        <f t="shared" si="27"/>
        <v>0.047254695389446474</v>
      </c>
      <c r="K18" s="47">
        <f t="shared" si="27"/>
        <v>0.059711540935099144</v>
      </c>
      <c r="L18" s="47">
        <f t="shared" si="27"/>
        <v>0.056468048339193735</v>
      </c>
      <c r="M18" s="47">
        <f t="shared" si="27"/>
        <v>0.055427374262857716</v>
      </c>
      <c r="N18" s="47">
        <f t="shared" si="27"/>
        <v>0.07159740666862983</v>
      </c>
      <c r="O18" s="47">
        <f t="shared" si="27"/>
        <v>0.07285106340969218</v>
      </c>
      <c r="P18" s="47">
        <f t="shared" si="27"/>
        <v>0.08919120087422305</v>
      </c>
      <c r="Q18" s="47">
        <f t="shared" si="27"/>
        <v>0.10602242552585062</v>
      </c>
      <c r="R18" s="47">
        <f t="shared" si="27"/>
        <v>0.1159838739862083</v>
      </c>
      <c r="S18" s="47">
        <f t="shared" si="27"/>
        <v>0.14437230222458824</v>
      </c>
      <c r="T18" s="47">
        <f t="shared" si="27"/>
        <v>0.20310993836224125</v>
      </c>
      <c r="U18" s="47">
        <f t="shared" si="27"/>
        <v>0.19267355845178627</v>
      </c>
      <c r="V18" s="47">
        <f t="shared" si="27"/>
        <v>0.24903615938484205</v>
      </c>
      <c r="W18" s="47">
        <f t="shared" si="27"/>
        <v>0.277641533520122</v>
      </c>
      <c r="X18" s="47">
        <f t="shared" si="27"/>
        <v>0.35220573583772785</v>
      </c>
      <c r="Y18" s="47">
        <f t="shared" si="27"/>
        <v>0.483293612480845</v>
      </c>
      <c r="Z18" s="47">
        <f t="shared" si="27"/>
        <v>0.5876233362975419</v>
      </c>
      <c r="AA18" s="47">
        <f t="shared" si="27"/>
        <v>0.7393449763185851</v>
      </c>
      <c r="AB18" s="47">
        <f t="shared" si="27"/>
        <v>1.0280964207995142</v>
      </c>
      <c r="AC18" s="47">
        <f t="shared" si="27"/>
        <v>1.1822236683147638</v>
      </c>
      <c r="AD18" s="47">
        <f t="shared" si="27"/>
        <v>1.1556690220035541</v>
      </c>
      <c r="AE18" s="47">
        <f t="shared" si="27"/>
        <v>1.2733478626183443</v>
      </c>
      <c r="AF18" s="47">
        <f t="shared" si="27"/>
        <v>1.4054864231514193</v>
      </c>
      <c r="AG18" s="47">
        <f t="shared" si="27"/>
        <v>1.651494394874959</v>
      </c>
      <c r="AH18" s="47">
        <f t="shared" si="27"/>
        <v>2.033756825770456</v>
      </c>
      <c r="AI18" s="47">
        <f aca="true" t="shared" si="28" ref="AI18:BH18">AI$16*AI92</f>
        <v>2.605699741505499</v>
      </c>
      <c r="AJ18" s="47">
        <f t="shared" si="28"/>
        <v>3.174281566978083</v>
      </c>
      <c r="AK18" s="47">
        <f t="shared" si="28"/>
        <v>3.080597422302736</v>
      </c>
      <c r="AL18" s="47">
        <f t="shared" si="28"/>
        <v>3.015955357353013</v>
      </c>
      <c r="AM18" s="47">
        <f t="shared" si="28"/>
        <v>2.884148515817843</v>
      </c>
      <c r="AN18" s="47">
        <f t="shared" si="28"/>
        <v>2.8877602065190926</v>
      </c>
      <c r="AO18" s="47">
        <f t="shared" si="28"/>
        <v>2.960606847545307</v>
      </c>
      <c r="AP18" s="47">
        <f t="shared" si="28"/>
        <v>2.605965855936727</v>
      </c>
      <c r="AQ18" s="47">
        <f t="shared" si="28"/>
        <v>2.2897319950607633</v>
      </c>
      <c r="AR18" s="47">
        <f t="shared" si="28"/>
        <v>2.6131500205327653</v>
      </c>
      <c r="AS18" s="47">
        <f t="shared" si="28"/>
        <v>2.6715897614518527</v>
      </c>
      <c r="AT18" s="47">
        <f t="shared" si="28"/>
        <v>2.782795499494918</v>
      </c>
      <c r="AU18" s="47">
        <f t="shared" si="28"/>
        <v>2.9490754557995054</v>
      </c>
      <c r="AV18" s="47">
        <f t="shared" si="28"/>
        <v>2.698939421247601</v>
      </c>
      <c r="AW18" s="47">
        <f t="shared" si="28"/>
        <v>2.816646181133115</v>
      </c>
      <c r="AX18" s="47">
        <f t="shared" si="28"/>
        <v>2.3612233181853695</v>
      </c>
      <c r="AY18" s="47">
        <f t="shared" si="28"/>
        <v>2.3906323155354774</v>
      </c>
      <c r="AZ18" s="47">
        <f t="shared" si="28"/>
        <v>2.256857009273832</v>
      </c>
      <c r="BA18" s="47">
        <f t="shared" si="28"/>
        <v>2.5537092805589174</v>
      </c>
      <c r="BB18" s="47">
        <f t="shared" si="28"/>
        <v>2.4261922486963465</v>
      </c>
      <c r="BC18" s="47">
        <f t="shared" si="28"/>
        <v>2.7337890985565596</v>
      </c>
      <c r="BD18" s="47">
        <f t="shared" si="28"/>
        <v>3.0755604097291958</v>
      </c>
      <c r="BE18" s="47">
        <f t="shared" si="28"/>
        <v>3.090275227048633</v>
      </c>
      <c r="BF18" s="47">
        <f t="shared" si="28"/>
        <v>3.1881570704657474</v>
      </c>
      <c r="BG18" s="47">
        <f t="shared" si="28"/>
        <v>3.669746987951808</v>
      </c>
      <c r="BH18" s="47">
        <f t="shared" si="28"/>
        <v>3.8077278714839484</v>
      </c>
    </row>
    <row r="19" spans="2:60" ht="12.75">
      <c r="B19" s="1" t="s">
        <v>4</v>
      </c>
      <c r="C19" s="47">
        <f aca="true" t="shared" si="29" ref="C19:AH19">C9*(1+C$12)</f>
        <v>0.04198093173191766</v>
      </c>
      <c r="D19" s="47">
        <f t="shared" si="29"/>
        <v>0.0484092217465317</v>
      </c>
      <c r="E19" s="47">
        <f t="shared" si="29"/>
        <v>0.05572568165131182</v>
      </c>
      <c r="F19" s="47">
        <f t="shared" si="29"/>
        <v>0.0570442522950557</v>
      </c>
      <c r="G19" s="47">
        <f t="shared" si="29"/>
        <v>0.05840693187628421</v>
      </c>
      <c r="H19" s="47">
        <f t="shared" si="29"/>
        <v>0.06076061988954285</v>
      </c>
      <c r="I19" s="47">
        <f t="shared" si="29"/>
        <v>0.07249440617122022</v>
      </c>
      <c r="J19" s="47">
        <f t="shared" si="29"/>
        <v>0.09638639956803258</v>
      </c>
      <c r="K19" s="47">
        <f t="shared" si="29"/>
        <v>0.09498728238124009</v>
      </c>
      <c r="L19" s="47">
        <f t="shared" si="29"/>
        <v>0.10279413156958433</v>
      </c>
      <c r="M19" s="47">
        <f t="shared" si="29"/>
        <v>0.11817246252613922</v>
      </c>
      <c r="N19" s="47">
        <f t="shared" si="29"/>
        <v>0.1260584898544738</v>
      </c>
      <c r="O19" s="47">
        <f t="shared" si="29"/>
        <v>0.13473847050325594</v>
      </c>
      <c r="P19" s="47">
        <f t="shared" si="29"/>
        <v>0.15407970016047115</v>
      </c>
      <c r="Q19" s="47">
        <f t="shared" si="29"/>
        <v>0.19181637306684612</v>
      </c>
      <c r="R19" s="47">
        <f t="shared" si="29"/>
        <v>0.22280472227348594</v>
      </c>
      <c r="S19" s="47">
        <f t="shared" si="29"/>
        <v>0.25279243164735393</v>
      </c>
      <c r="T19" s="47">
        <f t="shared" si="29"/>
        <v>0.2930054842056083</v>
      </c>
      <c r="U19" s="47">
        <f t="shared" si="29"/>
        <v>0.33066858569070856</v>
      </c>
      <c r="V19" s="47">
        <f t="shared" si="29"/>
        <v>0.5208569331193277</v>
      </c>
      <c r="W19" s="47">
        <f t="shared" si="29"/>
        <v>0.5969558230562118</v>
      </c>
      <c r="X19" s="47">
        <f t="shared" si="29"/>
        <v>0.7224955341934006</v>
      </c>
      <c r="Y19" s="47">
        <f t="shared" si="29"/>
        <v>0.8510597864276803</v>
      </c>
      <c r="Z19" s="47">
        <f t="shared" si="29"/>
        <v>1.0500886298632526</v>
      </c>
      <c r="AA19" s="47">
        <f t="shared" si="29"/>
        <v>1.2835657129891898</v>
      </c>
      <c r="AB19" s="47">
        <f t="shared" si="29"/>
        <v>1.376999404408247</v>
      </c>
      <c r="AC19" s="47">
        <f t="shared" si="29"/>
        <v>1.6105219008436633</v>
      </c>
      <c r="AD19" s="47">
        <f t="shared" si="29"/>
        <v>1.7337772090752646</v>
      </c>
      <c r="AE19" s="47">
        <f t="shared" si="29"/>
        <v>1.9077159688609822</v>
      </c>
      <c r="AF19" s="47">
        <f t="shared" si="29"/>
        <v>2.0846784929104873</v>
      </c>
      <c r="AG19" s="47">
        <f t="shared" si="29"/>
        <v>2.2445308704244282</v>
      </c>
      <c r="AH19" s="47">
        <f t="shared" si="29"/>
        <v>2.3930346360098222</v>
      </c>
      <c r="AI19" s="47">
        <f aca="true" t="shared" si="30" ref="AI19:BH19">AI9*(1+AI$12)</f>
        <v>2.525850282108673</v>
      </c>
      <c r="AJ19" s="47">
        <f t="shared" si="30"/>
        <v>2.785198103063242</v>
      </c>
      <c r="AK19" s="47">
        <f t="shared" si="30"/>
        <v>2.882230629102054</v>
      </c>
      <c r="AL19" s="47">
        <f t="shared" si="30"/>
        <v>2.9319035482580693</v>
      </c>
      <c r="AM19" s="47">
        <f t="shared" si="30"/>
        <v>2.9902009720155793</v>
      </c>
      <c r="AN19" s="47">
        <f t="shared" si="30"/>
        <v>3.0595400462658775</v>
      </c>
      <c r="AO19" s="47">
        <f t="shared" si="30"/>
        <v>3.2387549705774856</v>
      </c>
      <c r="AP19" s="47">
        <f t="shared" si="30"/>
        <v>3.2697324395352663</v>
      </c>
      <c r="AQ19" s="47">
        <f t="shared" si="30"/>
        <v>3.1871067918418787</v>
      </c>
      <c r="AR19" s="47">
        <f t="shared" si="30"/>
        <v>3.63877432836536</v>
      </c>
      <c r="AS19" s="47">
        <f t="shared" si="30"/>
        <v>3.7347181782418635</v>
      </c>
      <c r="AT19" s="47">
        <f t="shared" si="30"/>
        <v>3.881938250417972</v>
      </c>
      <c r="AU19" s="47">
        <f t="shared" si="30"/>
        <v>3.9099162676814982</v>
      </c>
      <c r="AV19" s="47">
        <f t="shared" si="30"/>
        <v>3.8909148415098866</v>
      </c>
      <c r="AW19" s="47">
        <f t="shared" si="30"/>
        <v>3.934335739292457</v>
      </c>
      <c r="AX19" s="47">
        <f t="shared" si="30"/>
        <v>4.0979628172816005</v>
      </c>
      <c r="AY19" s="47">
        <f t="shared" si="30"/>
        <v>4.469446554808564</v>
      </c>
      <c r="AZ19" s="47">
        <f t="shared" si="30"/>
        <v>4.8545056669084605</v>
      </c>
      <c r="BA19" s="47">
        <f t="shared" si="30"/>
        <v>5.319569764675124</v>
      </c>
      <c r="BB19" s="47">
        <f t="shared" si="30"/>
        <v>5.21563591618362</v>
      </c>
      <c r="BC19" s="47">
        <f t="shared" si="30"/>
        <v>5.552232508102186</v>
      </c>
      <c r="BD19" s="47">
        <f t="shared" si="30"/>
        <v>5.763356403002353</v>
      </c>
      <c r="BE19" s="47">
        <f t="shared" si="30"/>
        <v>5.910921317005048</v>
      </c>
      <c r="BF19" s="47">
        <f t="shared" si="30"/>
        <v>6.213262500754451</v>
      </c>
      <c r="BG19" s="47">
        <f t="shared" si="30"/>
        <v>8.743799999999998</v>
      </c>
      <c r="BH19" s="47">
        <f t="shared" si="30"/>
        <v>9.164031746566968</v>
      </c>
    </row>
    <row r="20" spans="2:60" ht="12.75">
      <c r="B20" s="1" t="s">
        <v>5</v>
      </c>
      <c r="C20" s="47">
        <f aca="true" t="shared" si="31" ref="C20:AH20">C10*(1+C$12)</f>
        <v>0.0008109233037644245</v>
      </c>
      <c r="D20" s="47">
        <f t="shared" si="31"/>
        <v>0.0008246930832536542</v>
      </c>
      <c r="E20" s="47">
        <f t="shared" si="31"/>
        <v>0.0009629510692254722</v>
      </c>
      <c r="F20" s="47">
        <f t="shared" si="31"/>
        <v>0.0009876733104937849</v>
      </c>
      <c r="G20" s="47">
        <f t="shared" si="31"/>
        <v>0.0010554787336949</v>
      </c>
      <c r="H20" s="47">
        <f t="shared" si="31"/>
        <v>0.0011011379149141864</v>
      </c>
      <c r="I20" s="47">
        <f t="shared" si="31"/>
        <v>0.0012920900707469006</v>
      </c>
      <c r="J20" s="47">
        <f t="shared" si="31"/>
        <v>0.00605208572872384</v>
      </c>
      <c r="K20" s="47">
        <f t="shared" si="31"/>
        <v>0.0065723718410646385</v>
      </c>
      <c r="L20" s="47">
        <f t="shared" si="31"/>
        <v>0.007302429089325941</v>
      </c>
      <c r="M20" s="47">
        <f t="shared" si="31"/>
        <v>0.009429064231206152</v>
      </c>
      <c r="N20" s="47">
        <f t="shared" si="31"/>
        <v>0.01011830258696192</v>
      </c>
      <c r="O20" s="47">
        <f t="shared" si="31"/>
        <v>0.01177890183037354</v>
      </c>
      <c r="P20" s="47">
        <f t="shared" si="31"/>
        <v>0.01571104769515285</v>
      </c>
      <c r="Q20" s="47">
        <f t="shared" si="31"/>
        <v>0.02052413626848921</v>
      </c>
      <c r="R20" s="47">
        <f t="shared" si="31"/>
        <v>0.029362934179447044</v>
      </c>
      <c r="S20" s="47">
        <f t="shared" si="31"/>
        <v>0.035569892495894075</v>
      </c>
      <c r="T20" s="47">
        <f t="shared" si="31"/>
        <v>0.041921402233368404</v>
      </c>
      <c r="U20" s="47">
        <f t="shared" si="31"/>
        <v>0.04639019383020237</v>
      </c>
      <c r="V20" s="47">
        <f t="shared" si="31"/>
        <v>0.0723101180136112</v>
      </c>
      <c r="W20" s="47">
        <f t="shared" si="31"/>
        <v>0.08472929350871723</v>
      </c>
      <c r="X20" s="47">
        <f t="shared" si="31"/>
        <v>0.10847772253988831</v>
      </c>
      <c r="Y20" s="47">
        <f t="shared" si="31"/>
        <v>0.12942399672948812</v>
      </c>
      <c r="Z20" s="47">
        <f t="shared" si="31"/>
        <v>0.1678251930451804</v>
      </c>
      <c r="AA20" s="47">
        <f t="shared" si="31"/>
        <v>0.21020127481134737</v>
      </c>
      <c r="AB20" s="47">
        <f t="shared" si="31"/>
        <v>0.24969959324385013</v>
      </c>
      <c r="AC20" s="47">
        <f t="shared" si="31"/>
        <v>0.29801255738221283</v>
      </c>
      <c r="AD20" s="47">
        <f t="shared" si="31"/>
        <v>0.3338613680967482</v>
      </c>
      <c r="AE20" s="47">
        <f t="shared" si="31"/>
        <v>0.3727212328284575</v>
      </c>
      <c r="AF20" s="47">
        <f t="shared" si="31"/>
        <v>0.4098889707326363</v>
      </c>
      <c r="AG20" s="47">
        <f t="shared" si="31"/>
        <v>0.4506350515203237</v>
      </c>
      <c r="AH20" s="47">
        <f t="shared" si="31"/>
        <v>0.49667526221023856</v>
      </c>
      <c r="AI20" s="47">
        <f aca="true" t="shared" si="32" ref="AI20:BH20">AI10*(1+AI$12)</f>
        <v>0.5359553463471686</v>
      </c>
      <c r="AJ20" s="47">
        <f t="shared" si="32"/>
        <v>0.5944126197095686</v>
      </c>
      <c r="AK20" s="47">
        <f t="shared" si="32"/>
        <v>0.5986728245878715</v>
      </c>
      <c r="AL20" s="47">
        <f t="shared" si="32"/>
        <v>0.6238574704806308</v>
      </c>
      <c r="AM20" s="47">
        <f t="shared" si="32"/>
        <v>0.6559469114191439</v>
      </c>
      <c r="AN20" s="47">
        <f t="shared" si="32"/>
        <v>0.6929081274501737</v>
      </c>
      <c r="AO20" s="47">
        <f t="shared" si="32"/>
        <v>0.7332682630913475</v>
      </c>
      <c r="AP20" s="47">
        <f t="shared" si="32"/>
        <v>0.7292532137735521</v>
      </c>
      <c r="AQ20" s="47">
        <f t="shared" si="32"/>
        <v>0.799984819290347</v>
      </c>
      <c r="AR20" s="47">
        <f t="shared" si="32"/>
        <v>0.8975103256501338</v>
      </c>
      <c r="AS20" s="47">
        <f t="shared" si="32"/>
        <v>0.9401799087911918</v>
      </c>
      <c r="AT20" s="47">
        <f t="shared" si="32"/>
        <v>0.9977159793317601</v>
      </c>
      <c r="AU20" s="47">
        <f t="shared" si="32"/>
        <v>0.9679316503353799</v>
      </c>
      <c r="AV20" s="47">
        <f t="shared" si="32"/>
        <v>0.9333168731130769</v>
      </c>
      <c r="AW20" s="47">
        <f t="shared" si="32"/>
        <v>0.9514523546978302</v>
      </c>
      <c r="AX20" s="47">
        <f t="shared" si="32"/>
        <v>0.9613541124101139</v>
      </c>
      <c r="AY20" s="47">
        <f t="shared" si="32"/>
        <v>1.0387530833156873</v>
      </c>
      <c r="AZ20" s="47">
        <f t="shared" si="32"/>
        <v>1.1397114594776447</v>
      </c>
      <c r="BA20" s="47">
        <f t="shared" si="32"/>
        <v>1.2208179985130685</v>
      </c>
      <c r="BB20" s="47">
        <f t="shared" si="32"/>
        <v>1.2008419068688343</v>
      </c>
      <c r="BC20" s="47">
        <f t="shared" si="32"/>
        <v>1.3138665417880797</v>
      </c>
      <c r="BD20" s="47">
        <f t="shared" si="32"/>
        <v>1.372868330084667</v>
      </c>
      <c r="BE20" s="47">
        <f t="shared" si="32"/>
        <v>1.4310123314860377</v>
      </c>
      <c r="BF20" s="47">
        <f t="shared" si="32"/>
        <v>1.4840149280756463</v>
      </c>
      <c r="BG20" s="47">
        <f t="shared" si="32"/>
        <v>2.979</v>
      </c>
      <c r="BH20" s="47">
        <f t="shared" si="32"/>
        <v>3.013076196818599</v>
      </c>
    </row>
    <row r="21" spans="2:60" ht="12.75">
      <c r="B21" s="1"/>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row>
    <row r="22" spans="2:60" ht="12.75" hidden="1">
      <c r="B22" s="1" t="s">
        <v>243</v>
      </c>
      <c r="C22" s="47">
        <f aca="true" t="shared" si="33" ref="C22:AH22">C14+C15+C16+C19+C20</f>
        <v>1.0918636540982136</v>
      </c>
      <c r="D22" s="47">
        <f t="shared" si="33"/>
        <v>1.2163603562326402</v>
      </c>
      <c r="E22" s="47">
        <f t="shared" si="33"/>
        <v>1.3978193420965281</v>
      </c>
      <c r="F22" s="47">
        <f t="shared" si="33"/>
        <v>1.4259620378471793</v>
      </c>
      <c r="G22" s="47">
        <f t="shared" si="33"/>
        <v>1.4611857445116172</v>
      </c>
      <c r="H22" s="47">
        <f t="shared" si="33"/>
        <v>1.5020500801864847</v>
      </c>
      <c r="I22" s="47">
        <f t="shared" si="33"/>
        <v>1.825386388222159</v>
      </c>
      <c r="J22" s="47">
        <f t="shared" si="33"/>
        <v>2.5108489349284784</v>
      </c>
      <c r="K22" s="47">
        <f t="shared" si="33"/>
        <v>2.5558846138206444</v>
      </c>
      <c r="L22" s="47">
        <f t="shared" si="33"/>
        <v>2.692509850233573</v>
      </c>
      <c r="M22" s="47">
        <f t="shared" si="33"/>
        <v>3.045129393924129</v>
      </c>
      <c r="N22" s="47">
        <f t="shared" si="33"/>
        <v>3.3682716166288085</v>
      </c>
      <c r="O22" s="47">
        <f t="shared" si="33"/>
        <v>3.656646753300696</v>
      </c>
      <c r="P22" s="47">
        <f t="shared" si="33"/>
        <v>4.298069683905869</v>
      </c>
      <c r="Q22" s="47">
        <f t="shared" si="33"/>
        <v>5.2631423655894745</v>
      </c>
      <c r="R22" s="47">
        <f t="shared" si="33"/>
        <v>6.141480057967715</v>
      </c>
      <c r="S22" s="47">
        <f t="shared" si="33"/>
        <v>7.154629864046658</v>
      </c>
      <c r="T22" s="47">
        <f t="shared" si="33"/>
        <v>8.208588107148412</v>
      </c>
      <c r="U22" s="47">
        <f t="shared" si="33"/>
        <v>9.096011757982655</v>
      </c>
      <c r="V22" s="47">
        <f t="shared" si="33"/>
        <v>10.862</v>
      </c>
      <c r="W22" s="47">
        <f t="shared" si="33"/>
        <v>12.495999999999999</v>
      </c>
      <c r="X22" s="47">
        <f t="shared" si="33"/>
        <v>14.995</v>
      </c>
      <c r="Y22" s="47">
        <f t="shared" si="33"/>
        <v>17.453</v>
      </c>
      <c r="Z22" s="47">
        <f t="shared" si="33"/>
        <v>21.092</v>
      </c>
      <c r="AA22" s="47">
        <f t="shared" si="33"/>
        <v>24.98</v>
      </c>
      <c r="AB22" s="47">
        <f t="shared" si="33"/>
        <v>28.074</v>
      </c>
      <c r="AC22" s="47">
        <f t="shared" si="33"/>
        <v>31.611</v>
      </c>
      <c r="AD22" s="47">
        <f t="shared" si="33"/>
        <v>34.343</v>
      </c>
      <c r="AE22" s="47">
        <f t="shared" si="33"/>
        <v>37.80700000000001</v>
      </c>
      <c r="AF22" s="47">
        <f t="shared" si="33"/>
        <v>41.3</v>
      </c>
      <c r="AG22" s="47">
        <f t="shared" si="33"/>
        <v>43.87299999999999</v>
      </c>
      <c r="AH22" s="47">
        <f t="shared" si="33"/>
        <v>45.78000000000001</v>
      </c>
      <c r="AI22" s="47">
        <f aca="true" t="shared" si="34" ref="AI22:BH22">AI14+AI15+AI16+AI19+AI20</f>
        <v>48.81399999999999</v>
      </c>
      <c r="AJ22" s="47">
        <f t="shared" si="34"/>
        <v>52.63999999999999</v>
      </c>
      <c r="AK22" s="47">
        <f t="shared" si="34"/>
        <v>52.09400000000001</v>
      </c>
      <c r="AL22" s="47">
        <f t="shared" si="34"/>
        <v>53.141</v>
      </c>
      <c r="AM22" s="47">
        <f t="shared" si="34"/>
        <v>54.612</v>
      </c>
      <c r="AN22" s="47">
        <f t="shared" si="34"/>
        <v>57.09000000000001</v>
      </c>
      <c r="AO22" s="47">
        <f t="shared" si="34"/>
        <v>59.89300000000001</v>
      </c>
      <c r="AP22" s="47">
        <f t="shared" si="34"/>
        <v>59.300000000000004</v>
      </c>
      <c r="AQ22" s="47">
        <f t="shared" si="34"/>
        <v>62.176</v>
      </c>
      <c r="AR22" s="47">
        <f t="shared" si="34"/>
        <v>70.932</v>
      </c>
      <c r="AS22" s="47">
        <f t="shared" si="34"/>
        <v>73.522</v>
      </c>
      <c r="AT22" s="47">
        <f t="shared" si="34"/>
        <v>76.725</v>
      </c>
      <c r="AU22" s="47">
        <f t="shared" si="34"/>
        <v>75.17699999999999</v>
      </c>
      <c r="AV22" s="47">
        <f t="shared" si="34"/>
        <v>72.303</v>
      </c>
      <c r="AW22" s="47">
        <f t="shared" si="34"/>
        <v>72.124</v>
      </c>
      <c r="AX22" s="47">
        <f t="shared" si="34"/>
        <v>73.501</v>
      </c>
      <c r="AY22" s="47">
        <f t="shared" si="34"/>
        <v>76.503</v>
      </c>
      <c r="AZ22" s="47">
        <f t="shared" si="34"/>
        <v>83.072</v>
      </c>
      <c r="BA22" s="47">
        <f t="shared" si="34"/>
        <v>89.507</v>
      </c>
      <c r="BB22" s="47">
        <f t="shared" si="34"/>
        <v>87.18699999999998</v>
      </c>
      <c r="BC22" s="47">
        <f t="shared" si="34"/>
        <v>92.91599999999998</v>
      </c>
      <c r="BD22" s="47">
        <f t="shared" si="34"/>
        <v>96.452</v>
      </c>
      <c r="BE22" s="47">
        <f t="shared" si="34"/>
        <v>97.19999999999999</v>
      </c>
      <c r="BF22" s="47">
        <f t="shared" si="34"/>
        <v>99.41100000000002</v>
      </c>
      <c r="BG22" s="47">
        <f t="shared" si="34"/>
        <v>112.91899999999998</v>
      </c>
      <c r="BH22" s="47">
        <f t="shared" si="34"/>
        <v>118.62999999999998</v>
      </c>
    </row>
    <row r="23" spans="2:60" ht="12.75">
      <c r="B23" s="1"/>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row>
    <row r="24" spans="2:61" ht="15.75">
      <c r="B24" s="2" t="s">
        <v>6</v>
      </c>
      <c r="C24" s="47">
        <f>'NEW CL Taxes 1950-1969'!E52</f>
        <v>0.728771027040763</v>
      </c>
      <c r="D24" s="47">
        <f>'NEW CL Taxes 1950-1969'!F52</f>
        <v>0.8912243444010328</v>
      </c>
      <c r="E24" s="47">
        <f>'NEW CL Taxes 1950-1969'!G52</f>
        <v>0.8708042346769765</v>
      </c>
      <c r="F24" s="47">
        <f>'NEW CL Taxes 1950-1969'!H52</f>
        <v>0.9075604321802777</v>
      </c>
      <c r="G24" s="47">
        <f>'NEW CL Taxes 1950-1969'!I52</f>
        <v>0.9992240358304858</v>
      </c>
      <c r="H24" s="47">
        <f>'NEW CL Taxes 1950-1969'!J52</f>
        <v>1.0019467171270269</v>
      </c>
      <c r="I24" s="47">
        <f>'NEW CL Taxes 1950-1969'!K52</f>
        <v>1.032349991605066</v>
      </c>
      <c r="J24" s="47">
        <f>'NEW CL Taxes 1950-1969'!L52</f>
        <v>1.1294589578483558</v>
      </c>
      <c r="K24" s="47">
        <f>'NEW CL Taxes 1950-1969'!M52</f>
        <v>1.1421648038988794</v>
      </c>
      <c r="L24" s="47">
        <f>'NEW CL Taxes 1950-1969'!N52</f>
        <v>1.2619627809466765</v>
      </c>
      <c r="M24" s="47">
        <f>'NEW CL Taxes 1950-1969'!O52</f>
        <v>1.4067186698794303</v>
      </c>
      <c r="N24" s="47">
        <f>'NEW CL Taxes 1950-1969'!P52</f>
        <v>1.7048522718506518</v>
      </c>
      <c r="O24" s="47">
        <f>'NEW CL Taxes 1950-1969'!Q52</f>
        <v>1.8205662269536371</v>
      </c>
      <c r="P24" s="47">
        <f>'NEW CL Taxes 1950-1969'!R52</f>
        <v>2.0143303792241265</v>
      </c>
      <c r="Q24" s="47">
        <f>'NEW CL Taxes 1950-1969'!S52</f>
        <v>2.340144574376846</v>
      </c>
      <c r="R24" s="47">
        <f>'NEW CL Taxes 1950-1969'!T52</f>
        <v>2.6337403741871666</v>
      </c>
      <c r="S24" s="47">
        <f>'NEW CL Taxes 1950-1969'!U52</f>
        <v>3.0031174700845393</v>
      </c>
      <c r="T24" s="47">
        <f>'NEW CL Taxes 1950-1969'!V52</f>
        <v>3.443284279691974</v>
      </c>
      <c r="U24" s="47">
        <f>'NEW CL Taxes 1950-1969'!W52</f>
        <v>4.1080722962640275</v>
      </c>
      <c r="V24" s="47">
        <f>'NEW CL Taxes 1950-1969'!X52</f>
        <v>4.85</v>
      </c>
      <c r="W24" s="47">
        <f>'New CL Taxes 1970- 2007'!D37</f>
        <v>5.989</v>
      </c>
      <c r="X24" s="47">
        <f>'New CL Taxes 1970- 2007'!E37</f>
        <v>6.885</v>
      </c>
      <c r="Y24" s="47">
        <f>'New CL Taxes 1970- 2007'!F37</f>
        <v>7.847</v>
      </c>
      <c r="Z24" s="47">
        <f>'New CL Taxes 1970- 2007'!G37</f>
        <v>8.875</v>
      </c>
      <c r="AA24" s="47">
        <f>'New CL Taxes 1970- 2007'!H37</f>
        <v>9.558</v>
      </c>
      <c r="AB24" s="47">
        <f>'New CL Taxes 1970- 2007'!I37</f>
        <v>10.721</v>
      </c>
      <c r="AC24" s="47">
        <f>'New CL Taxes 1970- 2007'!J37</f>
        <v>12.678</v>
      </c>
      <c r="AD24" s="47">
        <f>'New CL Taxes 1970- 2007'!K37</f>
        <v>14.856</v>
      </c>
      <c r="AE24" s="47">
        <f>'New CL Taxes 1970- 2007'!L37</f>
        <v>16.043</v>
      </c>
      <c r="AF24" s="47">
        <f>'New CL Taxes 1970- 2007'!M37</f>
        <v>17.204</v>
      </c>
      <c r="AG24" s="47">
        <f>'New CL Taxes 1970- 2007'!N37</f>
        <v>17.865</v>
      </c>
      <c r="AH24" s="47">
        <f>'New CL Taxes 1970- 2007'!O37</f>
        <v>18.017</v>
      </c>
      <c r="AI24" s="47">
        <f>'New CL Taxes 1970- 2007'!P37</f>
        <v>18.993</v>
      </c>
      <c r="AJ24" s="47">
        <f>'New CL Taxes 1970- 2007'!Q37</f>
        <v>19.885</v>
      </c>
      <c r="AK24" s="47">
        <f>'New CL Taxes 1970- 2007'!R37</f>
        <v>21.481</v>
      </c>
      <c r="AL24" s="47">
        <f>'New CL Taxes 1970- 2007'!S37</f>
        <v>22.437</v>
      </c>
      <c r="AM24" s="47">
        <f>'New CL Taxes 1970- 2007'!T37</f>
        <v>23.946</v>
      </c>
      <c r="AN24" s="47">
        <f>'New CL Taxes 1970- 2007'!U37</f>
        <v>25.337</v>
      </c>
      <c r="AO24" s="47">
        <f>'New CL Taxes 1970- 2007'!V37</f>
        <v>26.305</v>
      </c>
      <c r="AP24" s="47">
        <f>'New CL Taxes 1970- 2007'!W37</f>
        <v>26.122</v>
      </c>
      <c r="AQ24" s="47">
        <f>'New CL Taxes 1970- 2007'!X37</f>
        <v>27.891</v>
      </c>
      <c r="AR24" s="47">
        <f>'New CL Taxes 1970- 2007'!Y37</f>
        <v>29.905</v>
      </c>
      <c r="AS24" s="47">
        <f>'New CL Taxes 1970- 2007'!Z37</f>
        <v>30.991</v>
      </c>
      <c r="AT24" s="47">
        <f>'New CL Taxes 1970- 2007'!AA37</f>
        <v>33.724</v>
      </c>
      <c r="AU24" s="47">
        <f>'New CL Taxes 1970- 2007'!AB37</f>
        <v>34.052</v>
      </c>
      <c r="AV24" s="47">
        <f>'New CL Taxes 1970- 2007'!AC37</f>
        <v>36.133</v>
      </c>
      <c r="AW24" s="47">
        <f>'New CL Taxes 1970- 2007'!AD37</f>
        <v>38.935</v>
      </c>
      <c r="AX24" s="47">
        <f>'New CL Taxes 1970- 2007'!AE37</f>
        <v>41.775</v>
      </c>
      <c r="AY24" s="47">
        <f>'New CL Taxes 1970- 2007'!AF37</f>
        <v>44.68</v>
      </c>
      <c r="AZ24" s="47">
        <f>'New CL Taxes 1970- 2007'!AG37</f>
        <v>49.108</v>
      </c>
      <c r="BA24" s="47">
        <f>'New CL Taxes 1970- 2007'!AH37</f>
        <v>52.144</v>
      </c>
      <c r="BB24" s="47">
        <f>'New CL Taxes 1970- 2007'!AI37</f>
        <v>57.381</v>
      </c>
      <c r="BC24" s="47">
        <f>'New CL Taxes 1970- 2007'!AJ37</f>
        <v>58.457</v>
      </c>
      <c r="BD24" s="47">
        <f>'New CL Taxes 1970- 2007'!AK37</f>
        <v>60.329</v>
      </c>
      <c r="BE24" s="47">
        <f>'New CL Taxes 1970- 2007'!AL37</f>
        <v>63.274</v>
      </c>
      <c r="BF24" s="47">
        <f>'New CL Taxes 1970- 2007'!AM37</f>
        <v>66.304</v>
      </c>
      <c r="BG24" s="47">
        <f>'New CL Taxes 1970- 2007'!AN37</f>
        <v>71.472</v>
      </c>
      <c r="BH24" s="47">
        <f>'New CL Taxes 1970- 2007'!AO37</f>
        <v>75.14</v>
      </c>
      <c r="BI24" s="47"/>
    </row>
    <row r="25" spans="2:60" ht="12.75">
      <c r="B25" s="1" t="s">
        <v>1</v>
      </c>
      <c r="C25" s="47">
        <f aca="true" t="shared" si="35" ref="C25:AH25">C$24*C116</f>
        <v>0.592154356541677</v>
      </c>
      <c r="D25" s="47">
        <f t="shared" si="35"/>
        <v>0.7270504964803297</v>
      </c>
      <c r="E25" s="47">
        <f t="shared" si="35"/>
        <v>0.6976621726147453</v>
      </c>
      <c r="F25" s="47">
        <f t="shared" si="35"/>
        <v>0.7335510043828388</v>
      </c>
      <c r="G25" s="47">
        <f t="shared" si="35"/>
        <v>0.8164998537610824</v>
      </c>
      <c r="H25" s="47">
        <f t="shared" si="35"/>
        <v>0.8253079554294112</v>
      </c>
      <c r="I25" s="47">
        <f t="shared" si="35"/>
        <v>0.8513015341922779</v>
      </c>
      <c r="J25" s="47">
        <f t="shared" si="35"/>
        <v>0.8919413481612766</v>
      </c>
      <c r="K25" s="47">
        <f t="shared" si="35"/>
        <v>0.8877121787509901</v>
      </c>
      <c r="L25" s="47">
        <f t="shared" si="35"/>
        <v>0.980683640979687</v>
      </c>
      <c r="M25" s="47">
        <f t="shared" si="35"/>
        <v>1.089522727323068</v>
      </c>
      <c r="N25" s="47">
        <f t="shared" si="35"/>
        <v>1.316316491886019</v>
      </c>
      <c r="O25" s="47">
        <f t="shared" si="35"/>
        <v>1.4040355433667184</v>
      </c>
      <c r="P25" s="47">
        <f t="shared" si="35"/>
        <v>1.5101268275411983</v>
      </c>
      <c r="Q25" s="47">
        <f t="shared" si="35"/>
        <v>1.7459986876081173</v>
      </c>
      <c r="R25" s="47">
        <f t="shared" si="35"/>
        <v>1.9301886743520316</v>
      </c>
      <c r="S25" s="47">
        <f t="shared" si="35"/>
        <v>2.1761629415389705</v>
      </c>
      <c r="T25" s="47">
        <f t="shared" si="35"/>
        <v>2.4412225825797305</v>
      </c>
      <c r="U25" s="47">
        <f t="shared" si="35"/>
        <v>2.921641339765826</v>
      </c>
      <c r="V25" s="47">
        <f t="shared" si="35"/>
        <v>3.1815276590267385</v>
      </c>
      <c r="W25" s="47">
        <f t="shared" si="35"/>
        <v>3.9334948358667714</v>
      </c>
      <c r="X25" s="47">
        <f t="shared" si="35"/>
        <v>4.417171964210393</v>
      </c>
      <c r="Y25" s="47">
        <f t="shared" si="35"/>
        <v>4.901489639834673</v>
      </c>
      <c r="Z25" s="47">
        <f t="shared" si="35"/>
        <v>5.397109850971925</v>
      </c>
      <c r="AA25" s="47">
        <f t="shared" si="35"/>
        <v>5.69182300420404</v>
      </c>
      <c r="AB25" s="47">
        <f t="shared" si="35"/>
        <v>6.220869937782003</v>
      </c>
      <c r="AC25" s="47">
        <f t="shared" si="35"/>
        <v>7.190894792337396</v>
      </c>
      <c r="AD25" s="47">
        <f t="shared" si="35"/>
        <v>8.45141201574068</v>
      </c>
      <c r="AE25" s="47">
        <f t="shared" si="35"/>
        <v>8.995153992340159</v>
      </c>
      <c r="AF25" s="47">
        <f t="shared" si="35"/>
        <v>9.5318840069869</v>
      </c>
      <c r="AG25" s="47">
        <f t="shared" si="35"/>
        <v>9.693867191750227</v>
      </c>
      <c r="AH25" s="47">
        <f t="shared" si="35"/>
        <v>9.447148810445954</v>
      </c>
      <c r="AI25" s="47">
        <f aca="true" t="shared" si="36" ref="AI25:BH25">AI$24*AI116</f>
        <v>9.618138617832068</v>
      </c>
      <c r="AJ25" s="47">
        <f t="shared" si="36"/>
        <v>9.524174326097885</v>
      </c>
      <c r="AK25" s="47">
        <f t="shared" si="36"/>
        <v>10.363174361165976</v>
      </c>
      <c r="AL25" s="47">
        <f t="shared" si="36"/>
        <v>10.98520006376907</v>
      </c>
      <c r="AM25" s="47">
        <f t="shared" si="36"/>
        <v>11.929818152192615</v>
      </c>
      <c r="AN25" s="47">
        <f t="shared" si="36"/>
        <v>12.67376584023015</v>
      </c>
      <c r="AO25" s="47">
        <f t="shared" si="36"/>
        <v>13.126709129142334</v>
      </c>
      <c r="AP25" s="47">
        <f t="shared" si="36"/>
        <v>13.490304841070618</v>
      </c>
      <c r="AQ25" s="47">
        <f t="shared" si="36"/>
        <v>15.035000865152474</v>
      </c>
      <c r="AR25" s="47">
        <f t="shared" si="36"/>
        <v>15.864997762369134</v>
      </c>
      <c r="AS25" s="47">
        <f t="shared" si="36"/>
        <v>16.5988175716679</v>
      </c>
      <c r="AT25" s="47">
        <f t="shared" si="36"/>
        <v>17.996626418744118</v>
      </c>
      <c r="AU25" s="47">
        <f t="shared" si="36"/>
        <v>18.704138370600944</v>
      </c>
      <c r="AV25" s="47">
        <f t="shared" si="36"/>
        <v>20.47505694216788</v>
      </c>
      <c r="AW25" s="47">
        <f t="shared" si="36"/>
        <v>22.35462231551016</v>
      </c>
      <c r="AX25" s="47">
        <f t="shared" si="36"/>
        <v>24.829656592516464</v>
      </c>
      <c r="AY25" s="47">
        <f t="shared" si="36"/>
        <v>26.179934038220964</v>
      </c>
      <c r="AZ25" s="47">
        <f t="shared" si="36"/>
        <v>29.018874641239893</v>
      </c>
      <c r="BA25" s="47">
        <f t="shared" si="36"/>
        <v>30.870255696339314</v>
      </c>
      <c r="BB25" s="47">
        <f t="shared" si="36"/>
        <v>34.67191322285318</v>
      </c>
      <c r="BC25" s="47">
        <f t="shared" si="36"/>
        <v>34.79000366128628</v>
      </c>
      <c r="BD25" s="47">
        <f t="shared" si="36"/>
        <v>35.4978814092445</v>
      </c>
      <c r="BE25" s="47">
        <f t="shared" si="36"/>
        <v>36.992648988613496</v>
      </c>
      <c r="BF25" s="47">
        <f t="shared" si="36"/>
        <v>38.69321447650587</v>
      </c>
      <c r="BG25" s="47">
        <f t="shared" si="36"/>
        <v>39.955270112201916</v>
      </c>
      <c r="BH25" s="47">
        <f t="shared" si="36"/>
        <v>42.46874419001757</v>
      </c>
    </row>
    <row r="26" spans="2:60" ht="12.75">
      <c r="B26" s="1" t="s">
        <v>2</v>
      </c>
      <c r="C26" s="47">
        <f aca="true" t="shared" si="37" ref="C26:AH26">C$24*C117</f>
        <v>0.0399574851515696</v>
      </c>
      <c r="D26" s="47">
        <f t="shared" si="37"/>
        <v>0.0446583666474653</v>
      </c>
      <c r="E26" s="47">
        <f t="shared" si="37"/>
        <v>0.044884192215400964</v>
      </c>
      <c r="F26" s="47">
        <f t="shared" si="37"/>
        <v>0.046514217152703013</v>
      </c>
      <c r="G26" s="47">
        <f t="shared" si="37"/>
        <v>0.05112446775822179</v>
      </c>
      <c r="H26" s="47">
        <f t="shared" si="37"/>
        <v>0.050531014664935446</v>
      </c>
      <c r="I26" s="47">
        <f t="shared" si="37"/>
        <v>0.05106783195274627</v>
      </c>
      <c r="J26" s="47">
        <f t="shared" si="37"/>
        <v>0.08778331776219739</v>
      </c>
      <c r="K26" s="47">
        <f t="shared" si="37"/>
        <v>0.09193173910065464</v>
      </c>
      <c r="L26" s="47">
        <f t="shared" si="37"/>
        <v>0.10662959671824804</v>
      </c>
      <c r="M26" s="47">
        <f t="shared" si="37"/>
        <v>0.12963354454277703</v>
      </c>
      <c r="N26" s="47">
        <f t="shared" si="37"/>
        <v>0.1517399402364024</v>
      </c>
      <c r="O26" s="47">
        <f t="shared" si="37"/>
        <v>0.16872899016309917</v>
      </c>
      <c r="P26" s="47">
        <f t="shared" si="37"/>
        <v>0.20098577574440507</v>
      </c>
      <c r="Q26" s="47">
        <f t="shared" si="37"/>
        <v>0.23894299049355647</v>
      </c>
      <c r="R26" s="47">
        <f t="shared" si="37"/>
        <v>0.30214342523608784</v>
      </c>
      <c r="S26" s="47">
        <f t="shared" si="37"/>
        <v>0.35192587548440785</v>
      </c>
      <c r="T26" s="47">
        <f t="shared" si="37"/>
        <v>0.41099626415352775</v>
      </c>
      <c r="U26" s="47">
        <f t="shared" si="37"/>
        <v>0.4881368355539091</v>
      </c>
      <c r="V26" s="47">
        <f t="shared" si="37"/>
        <v>0.7150097925606302</v>
      </c>
      <c r="W26" s="47">
        <f t="shared" si="37"/>
        <v>0.8853983476006027</v>
      </c>
      <c r="X26" s="47">
        <f t="shared" si="37"/>
        <v>1.0603828889831575</v>
      </c>
      <c r="Y26" s="47">
        <f t="shared" si="37"/>
        <v>1.222907436914924</v>
      </c>
      <c r="Z26" s="47">
        <f t="shared" si="37"/>
        <v>1.4591556754750021</v>
      </c>
      <c r="AA26" s="47">
        <f t="shared" si="37"/>
        <v>1.6025714101934811</v>
      </c>
      <c r="AB26" s="47">
        <f t="shared" si="37"/>
        <v>1.7924918568316353</v>
      </c>
      <c r="AC26" s="47">
        <f t="shared" si="37"/>
        <v>2.1748877574627365</v>
      </c>
      <c r="AD26" s="47">
        <f t="shared" si="37"/>
        <v>2.57926019319431</v>
      </c>
      <c r="AE26" s="47">
        <f t="shared" si="37"/>
        <v>2.7924164830035867</v>
      </c>
      <c r="AF26" s="47">
        <f t="shared" si="37"/>
        <v>3.010712037982974</v>
      </c>
      <c r="AG26" s="47">
        <f t="shared" si="37"/>
        <v>3.1527141271614934</v>
      </c>
      <c r="AH26" s="47">
        <f t="shared" si="37"/>
        <v>3.2787744056214487</v>
      </c>
      <c r="AI26" s="47">
        <f aca="true" t="shared" si="38" ref="AI26:BH26">AI$24*AI117</f>
        <v>3.458625592942088</v>
      </c>
      <c r="AJ26" s="47">
        <f t="shared" si="38"/>
        <v>3.765632262062905</v>
      </c>
      <c r="AK26" s="47">
        <f t="shared" si="38"/>
        <v>4.0942004168555455</v>
      </c>
      <c r="AL26" s="47">
        <f t="shared" si="38"/>
        <v>4.332115821803981</v>
      </c>
      <c r="AM26" s="47">
        <f t="shared" si="38"/>
        <v>4.723379892579124</v>
      </c>
      <c r="AN26" s="47">
        <f t="shared" si="38"/>
        <v>5.100440248616826</v>
      </c>
      <c r="AO26" s="47">
        <f t="shared" si="38"/>
        <v>5.378494174429006</v>
      </c>
      <c r="AP26" s="47">
        <f t="shared" si="38"/>
        <v>5.278867087191931</v>
      </c>
      <c r="AQ26" s="47">
        <f t="shared" si="38"/>
        <v>5.561691544629373</v>
      </c>
      <c r="AR26" s="47">
        <f t="shared" si="38"/>
        <v>6.077735527079801</v>
      </c>
      <c r="AS26" s="47">
        <f t="shared" si="38"/>
        <v>6.301836493082349</v>
      </c>
      <c r="AT26" s="47">
        <f t="shared" si="38"/>
        <v>6.980991953787758</v>
      </c>
      <c r="AU26" s="47">
        <f t="shared" si="38"/>
        <v>6.914990025525944</v>
      </c>
      <c r="AV26" s="47">
        <f t="shared" si="38"/>
        <v>7.258945887995499</v>
      </c>
      <c r="AW26" s="47">
        <f t="shared" si="38"/>
        <v>7.879124552579488</v>
      </c>
      <c r="AX26" s="47">
        <f t="shared" si="38"/>
        <v>8.424022211652996</v>
      </c>
      <c r="AY26" s="47">
        <f t="shared" si="38"/>
        <v>9.385549775797815</v>
      </c>
      <c r="AZ26" s="47">
        <f t="shared" si="38"/>
        <v>10.499284715362979</v>
      </c>
      <c r="BA26" s="47">
        <f t="shared" si="38"/>
        <v>11.102022355873633</v>
      </c>
      <c r="BB26" s="47">
        <f t="shared" si="38"/>
        <v>11.876596522979739</v>
      </c>
      <c r="BC26" s="47">
        <f t="shared" si="38"/>
        <v>12.37552445913802</v>
      </c>
      <c r="BD26" s="47">
        <f t="shared" si="38"/>
        <v>12.823079000589411</v>
      </c>
      <c r="BE26" s="47">
        <f t="shared" si="38"/>
        <v>13.800068387073836</v>
      </c>
      <c r="BF26" s="47">
        <f t="shared" si="38"/>
        <v>14.677081139733968</v>
      </c>
      <c r="BG26" s="47">
        <f t="shared" si="38"/>
        <v>16.95150936225286</v>
      </c>
      <c r="BH26" s="47">
        <f t="shared" si="38"/>
        <v>17.89769207182981</v>
      </c>
    </row>
    <row r="27" spans="2:60" ht="12.75">
      <c r="B27" s="1" t="s">
        <v>3</v>
      </c>
      <c r="C27" s="47">
        <f aca="true" t="shared" si="39" ref="C27:AH27">C$24*C118</f>
        <v>0.06880243176355808</v>
      </c>
      <c r="D27" s="47">
        <f t="shared" si="39"/>
        <v>0.08607999594408698</v>
      </c>
      <c r="E27" s="47">
        <f t="shared" si="39"/>
        <v>0.0954011139742109</v>
      </c>
      <c r="F27" s="47">
        <f t="shared" si="39"/>
        <v>0.09329126510642212</v>
      </c>
      <c r="G27" s="47">
        <f t="shared" si="39"/>
        <v>0.09395432307253386</v>
      </c>
      <c r="H27" s="47">
        <f t="shared" si="39"/>
        <v>0.0884696933191291</v>
      </c>
      <c r="I27" s="47">
        <f t="shared" si="39"/>
        <v>0.09134995091897788</v>
      </c>
      <c r="J27" s="47">
        <f t="shared" si="39"/>
        <v>0.10268302552510167</v>
      </c>
      <c r="K27" s="47">
        <f t="shared" si="39"/>
        <v>0.11446618106517013</v>
      </c>
      <c r="L27" s="47">
        <f t="shared" si="39"/>
        <v>0.12079622031260404</v>
      </c>
      <c r="M27" s="47">
        <f t="shared" si="39"/>
        <v>0.1259158062357855</v>
      </c>
      <c r="N27" s="47">
        <f t="shared" si="39"/>
        <v>0.16288928053725032</v>
      </c>
      <c r="O27" s="47">
        <f t="shared" si="39"/>
        <v>0.16787535809074508</v>
      </c>
      <c r="P27" s="47">
        <f t="shared" si="39"/>
        <v>0.21263999820013854</v>
      </c>
      <c r="Q27" s="47">
        <f t="shared" si="39"/>
        <v>0.24915711046983366</v>
      </c>
      <c r="R27" s="47">
        <f t="shared" si="39"/>
        <v>0.277074549588019</v>
      </c>
      <c r="S27" s="47">
        <f t="shared" si="39"/>
        <v>0.33214624763596345</v>
      </c>
      <c r="T27" s="47">
        <f t="shared" si="39"/>
        <v>0.42611746494492747</v>
      </c>
      <c r="U27" s="47">
        <f t="shared" si="39"/>
        <v>0.5018314267232846</v>
      </c>
      <c r="V27" s="47">
        <f t="shared" si="39"/>
        <v>0.7007110795285362</v>
      </c>
      <c r="W27" s="47">
        <f t="shared" si="39"/>
        <v>0.8576270643925349</v>
      </c>
      <c r="X27" s="47">
        <f t="shared" si="39"/>
        <v>1.041837713458976</v>
      </c>
      <c r="Y27" s="47">
        <f t="shared" si="39"/>
        <v>1.303756807713164</v>
      </c>
      <c r="Z27" s="47">
        <f t="shared" si="39"/>
        <v>1.533611122231822</v>
      </c>
      <c r="AA27" s="47">
        <f t="shared" si="39"/>
        <v>1.7364798740734566</v>
      </c>
      <c r="AB27" s="47">
        <f t="shared" si="39"/>
        <v>2.117134426861616</v>
      </c>
      <c r="AC27" s="47">
        <f t="shared" si="39"/>
        <v>2.605644286580458</v>
      </c>
      <c r="AD27" s="47">
        <f t="shared" si="39"/>
        <v>2.992758762085864</v>
      </c>
      <c r="AE27" s="47">
        <f t="shared" si="39"/>
        <v>3.3552770522057176</v>
      </c>
      <c r="AF27" s="47">
        <f t="shared" si="39"/>
        <v>3.693677149332681</v>
      </c>
      <c r="AG27" s="47">
        <f t="shared" si="39"/>
        <v>4.009561562014058</v>
      </c>
      <c r="AH27" s="47">
        <f t="shared" si="39"/>
        <v>4.258750623089379</v>
      </c>
      <c r="AI27" s="47">
        <f aca="true" t="shared" si="40" ref="AI27:BH27">AI$24*AI118</f>
        <v>4.827651950284526</v>
      </c>
      <c r="AJ27" s="47">
        <f t="shared" si="40"/>
        <v>5.433798572529778</v>
      </c>
      <c r="AK27" s="47">
        <f t="shared" si="40"/>
        <v>5.765065159450148</v>
      </c>
      <c r="AL27" s="47">
        <f t="shared" si="40"/>
        <v>5.796756741156352</v>
      </c>
      <c r="AM27" s="47">
        <f t="shared" si="40"/>
        <v>5.865914971341395</v>
      </c>
      <c r="AN27" s="47">
        <f t="shared" si="40"/>
        <v>6.037617873860495</v>
      </c>
      <c r="AO27" s="47">
        <f t="shared" si="40"/>
        <v>6.203872570264308</v>
      </c>
      <c r="AP27" s="47">
        <f t="shared" si="40"/>
        <v>5.77733800865866</v>
      </c>
      <c r="AQ27" s="47">
        <f t="shared" si="40"/>
        <v>5.623323858523741</v>
      </c>
      <c r="AR27" s="47">
        <f t="shared" si="40"/>
        <v>6.153456381489096</v>
      </c>
      <c r="AS27" s="47">
        <f t="shared" si="40"/>
        <v>6.2153404612874</v>
      </c>
      <c r="AT27" s="47">
        <f t="shared" si="40"/>
        <v>6.687512834399955</v>
      </c>
      <c r="AU27" s="47">
        <f t="shared" si="40"/>
        <v>6.374063100044216</v>
      </c>
      <c r="AV27" s="47">
        <f t="shared" si="40"/>
        <v>6.2261652866373</v>
      </c>
      <c r="AW27" s="47">
        <f t="shared" si="40"/>
        <v>6.351334449023431</v>
      </c>
      <c r="AX27" s="47">
        <f t="shared" si="40"/>
        <v>6.004467864082588</v>
      </c>
      <c r="AY27" s="47">
        <f t="shared" si="40"/>
        <v>6.366283719611547</v>
      </c>
      <c r="AZ27" s="47">
        <f t="shared" si="40"/>
        <v>6.541707936092679</v>
      </c>
      <c r="BA27" s="47">
        <f t="shared" si="40"/>
        <v>6.942098594406013</v>
      </c>
      <c r="BB27" s="47">
        <f t="shared" si="40"/>
        <v>7.329570775720127</v>
      </c>
      <c r="BC27" s="47">
        <f t="shared" si="40"/>
        <v>7.681433210704996</v>
      </c>
      <c r="BD27" s="47">
        <f t="shared" si="40"/>
        <v>8.274707740077679</v>
      </c>
      <c r="BE27" s="47">
        <f t="shared" si="40"/>
        <v>8.513052366251593</v>
      </c>
      <c r="BF27" s="47">
        <f t="shared" si="40"/>
        <v>8.74302221280006</v>
      </c>
      <c r="BG27" s="47">
        <f t="shared" si="40"/>
        <v>9.878334121207285</v>
      </c>
      <c r="BH27" s="47">
        <f t="shared" si="40"/>
        <v>9.834709927378151</v>
      </c>
    </row>
    <row r="28" spans="2:60" ht="12.75">
      <c r="B28" s="1" t="s">
        <v>223</v>
      </c>
      <c r="C28" s="47">
        <f aca="true" t="shared" si="41" ref="C28:AH28">C$27*C86</f>
        <v>0.02140450764785916</v>
      </c>
      <c r="D28" s="47">
        <f t="shared" si="41"/>
        <v>0.025577256480589006</v>
      </c>
      <c r="E28" s="47">
        <f t="shared" si="41"/>
        <v>0.024811305617577085</v>
      </c>
      <c r="F28" s="47">
        <f t="shared" si="41"/>
        <v>0.02524596966324091</v>
      </c>
      <c r="G28" s="47">
        <f t="shared" si="41"/>
        <v>0.025389417567452676</v>
      </c>
      <c r="H28" s="47">
        <f t="shared" si="41"/>
        <v>0.025401725613392778</v>
      </c>
      <c r="I28" s="47">
        <f t="shared" si="41"/>
        <v>0.026427914110838214</v>
      </c>
      <c r="J28" s="47">
        <f t="shared" si="41"/>
        <v>0.0315672819423339</v>
      </c>
      <c r="K28" s="47">
        <f t="shared" si="41"/>
        <v>0.030869723173185565</v>
      </c>
      <c r="L28" s="47">
        <f t="shared" si="41"/>
        <v>0.03521128216668491</v>
      </c>
      <c r="M28" s="47">
        <f t="shared" si="41"/>
        <v>0.03926453235190684</v>
      </c>
      <c r="N28" s="47">
        <f t="shared" si="41"/>
        <v>0.046546520392426446</v>
      </c>
      <c r="O28" s="47">
        <f t="shared" si="41"/>
        <v>0.05064960513241798</v>
      </c>
      <c r="P28" s="47">
        <f t="shared" si="41"/>
        <v>0.07069430856796946</v>
      </c>
      <c r="Q28" s="47">
        <f t="shared" si="41"/>
        <v>0.08454219456995161</v>
      </c>
      <c r="R28" s="47">
        <f t="shared" si="41"/>
        <v>0.10005997693456085</v>
      </c>
      <c r="S28" s="47">
        <f t="shared" si="41"/>
        <v>0.11873988161588965</v>
      </c>
      <c r="T28" s="47">
        <f t="shared" si="41"/>
        <v>0.14302815860720383</v>
      </c>
      <c r="U28" s="47">
        <f t="shared" si="41"/>
        <v>0.19485306261057042</v>
      </c>
      <c r="V28" s="47">
        <f t="shared" si="41"/>
        <v>0.28658374806880116</v>
      </c>
      <c r="W28" s="47">
        <f t="shared" si="41"/>
        <v>0.35841131049240266</v>
      </c>
      <c r="X28" s="47">
        <f t="shared" si="41"/>
        <v>0.4402131183629477</v>
      </c>
      <c r="Y28" s="47">
        <f t="shared" si="41"/>
        <v>0.5348745877797597</v>
      </c>
      <c r="Z28" s="47">
        <f t="shared" si="41"/>
        <v>0.6517847269485244</v>
      </c>
      <c r="AA28" s="47">
        <f t="shared" si="41"/>
        <v>0.7442056603171959</v>
      </c>
      <c r="AB28" s="47">
        <f t="shared" si="41"/>
        <v>0.8554078492370165</v>
      </c>
      <c r="AC28" s="47">
        <f t="shared" si="41"/>
        <v>1.0984578855192124</v>
      </c>
      <c r="AD28" s="47">
        <f t="shared" si="41"/>
        <v>1.379016292333682</v>
      </c>
      <c r="AE28" s="47">
        <f t="shared" si="41"/>
        <v>1.5992442024531923</v>
      </c>
      <c r="AF28" s="47">
        <f t="shared" si="41"/>
        <v>1.7796808083148372</v>
      </c>
      <c r="AG28" s="47">
        <f t="shared" si="41"/>
        <v>1.8319548516098711</v>
      </c>
      <c r="AH28" s="47">
        <f t="shared" si="41"/>
        <v>1.8152051836118668</v>
      </c>
      <c r="AI28" s="47">
        <f aca="true" t="shared" si="42" ref="AI28:BH28">AI$27*AI86</f>
        <v>1.8734171747372794</v>
      </c>
      <c r="AJ28" s="47">
        <f t="shared" si="42"/>
        <v>1.9794551942787046</v>
      </c>
      <c r="AK28" s="47">
        <f t="shared" si="42"/>
        <v>2.123971374534265</v>
      </c>
      <c r="AL28" s="47">
        <f t="shared" si="42"/>
        <v>2.156932740895387</v>
      </c>
      <c r="AM28" s="47">
        <f t="shared" si="42"/>
        <v>2.241447184171102</v>
      </c>
      <c r="AN28" s="47">
        <f t="shared" si="42"/>
        <v>2.395088082192594</v>
      </c>
      <c r="AO28" s="47">
        <f t="shared" si="42"/>
        <v>2.471033989851038</v>
      </c>
      <c r="AP28" s="47">
        <f t="shared" si="42"/>
        <v>2.468498967335972</v>
      </c>
      <c r="AQ28" s="47">
        <f t="shared" si="42"/>
        <v>2.685010491006832</v>
      </c>
      <c r="AR28" s="47">
        <f t="shared" si="42"/>
        <v>2.908906653067573</v>
      </c>
      <c r="AS28" s="47">
        <f t="shared" si="42"/>
        <v>2.9080950782170394</v>
      </c>
      <c r="AT28" s="47">
        <f t="shared" si="42"/>
        <v>3.0960707566666454</v>
      </c>
      <c r="AU28" s="47">
        <f t="shared" si="42"/>
        <v>2.5496252400176864</v>
      </c>
      <c r="AV28" s="47">
        <f t="shared" si="42"/>
        <v>2.42128650035895</v>
      </c>
      <c r="AW28" s="47">
        <f t="shared" si="42"/>
        <v>2.1669258708432886</v>
      </c>
      <c r="AX28" s="47">
        <f t="shared" si="42"/>
        <v>2.220830579866163</v>
      </c>
      <c r="AY28" s="47">
        <f t="shared" si="42"/>
        <v>2.3988895175347866</v>
      </c>
      <c r="AZ28" s="47">
        <f t="shared" si="42"/>
        <v>2.657568849037651</v>
      </c>
      <c r="BA28" s="47">
        <f t="shared" si="42"/>
        <v>2.6446089883451482</v>
      </c>
      <c r="BB28" s="47">
        <f t="shared" si="42"/>
        <v>2.8372532035045657</v>
      </c>
      <c r="BC28" s="47">
        <f t="shared" si="42"/>
        <v>2.880537454014374</v>
      </c>
      <c r="BD28" s="47">
        <f t="shared" si="42"/>
        <v>2.9640744143561837</v>
      </c>
      <c r="BE28" s="47">
        <f t="shared" si="42"/>
        <v>3.012310837289025</v>
      </c>
      <c r="BF28" s="47">
        <f t="shared" si="42"/>
        <v>2.9613462333677627</v>
      </c>
      <c r="BG28" s="47">
        <f t="shared" si="42"/>
        <v>2.932630442233412</v>
      </c>
      <c r="BH28" s="47">
        <f t="shared" si="42"/>
        <v>2.902045552341094</v>
      </c>
    </row>
    <row r="29" spans="2:60" ht="12.75">
      <c r="B29" s="1" t="s">
        <v>224</v>
      </c>
      <c r="C29" s="47">
        <f aca="true" t="shared" si="43" ref="C29:AH29">C$27*C87</f>
        <v>0.020022882370994848</v>
      </c>
      <c r="D29" s="47">
        <f t="shared" si="43"/>
        <v>0.025281320520873105</v>
      </c>
      <c r="E29" s="47">
        <f t="shared" si="43"/>
        <v>0.024934787751206847</v>
      </c>
      <c r="F29" s="47">
        <f t="shared" si="43"/>
        <v>0.025214134870926656</v>
      </c>
      <c r="G29" s="47">
        <f t="shared" si="43"/>
        <v>0.02710490612524863</v>
      </c>
      <c r="H29" s="47">
        <f t="shared" si="43"/>
        <v>0.02610874653168899</v>
      </c>
      <c r="I29" s="47">
        <f t="shared" si="43"/>
        <v>0.025840911582219073</v>
      </c>
      <c r="J29" s="47">
        <f t="shared" si="43"/>
        <v>0.028109511470169945</v>
      </c>
      <c r="K29" s="47">
        <f t="shared" si="43"/>
        <v>0.02930839478050021</v>
      </c>
      <c r="L29" s="47">
        <f t="shared" si="43"/>
        <v>0.032528449500795545</v>
      </c>
      <c r="M29" s="47">
        <f t="shared" si="43"/>
        <v>0.03696956614991306</v>
      </c>
      <c r="N29" s="47">
        <f t="shared" si="43"/>
        <v>0.04338714762558005</v>
      </c>
      <c r="O29" s="47">
        <f t="shared" si="43"/>
        <v>0.044435694093600646</v>
      </c>
      <c r="P29" s="47">
        <f t="shared" si="43"/>
        <v>0.061337053109208124</v>
      </c>
      <c r="Q29" s="47">
        <f t="shared" si="43"/>
        <v>0.07475244301416414</v>
      </c>
      <c r="R29" s="47">
        <f t="shared" si="43"/>
        <v>0.08223993484936834</v>
      </c>
      <c r="S29" s="47">
        <f t="shared" si="43"/>
        <v>0.09675435343300727</v>
      </c>
      <c r="T29" s="47">
        <f t="shared" si="43"/>
        <v>0.11237877436270614</v>
      </c>
      <c r="U29" s="47">
        <f t="shared" si="43"/>
        <v>0.13124645140133245</v>
      </c>
      <c r="V29" s="47">
        <f t="shared" si="43"/>
        <v>0.18918453352514142</v>
      </c>
      <c r="W29" s="47">
        <f t="shared" si="43"/>
        <v>0.2270059252182488</v>
      </c>
      <c r="X29" s="47">
        <f t="shared" si="43"/>
        <v>0.26290188975635376</v>
      </c>
      <c r="Y29" s="47">
        <f t="shared" si="43"/>
        <v>0.298694261749553</v>
      </c>
      <c r="Z29" s="47">
        <f t="shared" si="43"/>
        <v>0.32888995397583837</v>
      </c>
      <c r="AA29" s="47">
        <f t="shared" si="43"/>
        <v>0.35069118502826124</v>
      </c>
      <c r="AB29" s="47">
        <f t="shared" si="43"/>
        <v>0.3623062300764832</v>
      </c>
      <c r="AC29" s="47">
        <f t="shared" si="43"/>
        <v>0.41458254902606956</v>
      </c>
      <c r="AD29" s="47">
        <f t="shared" si="43"/>
        <v>0.45907970762174377</v>
      </c>
      <c r="AE29" s="47">
        <f t="shared" si="43"/>
        <v>0.5098962115067842</v>
      </c>
      <c r="AF29" s="47">
        <f t="shared" si="43"/>
        <v>0.5585236840895007</v>
      </c>
      <c r="AG29" s="47">
        <f t="shared" si="43"/>
        <v>0.6783095940401508</v>
      </c>
      <c r="AH29" s="47">
        <f t="shared" si="43"/>
        <v>0.6584734422222384</v>
      </c>
      <c r="AI29" s="47">
        <f aca="true" t="shared" si="44" ref="AI29:BH29">AI$27*AI87</f>
        <v>0.6778057087540773</v>
      </c>
      <c r="AJ29" s="47">
        <f t="shared" si="44"/>
        <v>0.7122151023307816</v>
      </c>
      <c r="AK29" s="47">
        <f t="shared" si="44"/>
        <v>0.7672928015812828</v>
      </c>
      <c r="AL29" s="47">
        <f t="shared" si="44"/>
        <v>0.7658908195588686</v>
      </c>
      <c r="AM29" s="47">
        <f t="shared" si="44"/>
        <v>0.745180093372449</v>
      </c>
      <c r="AN29" s="47">
        <f t="shared" si="44"/>
        <v>0.6021225878672374</v>
      </c>
      <c r="AO29" s="47">
        <f t="shared" si="44"/>
        <v>0.6317530690597883</v>
      </c>
      <c r="AP29" s="47">
        <f t="shared" si="44"/>
        <v>0.6099494062092375</v>
      </c>
      <c r="AQ29" s="47">
        <f t="shared" si="44"/>
        <v>0.57491072107099</v>
      </c>
      <c r="AR29" s="47">
        <f t="shared" si="44"/>
        <v>0.6262445168699085</v>
      </c>
      <c r="AS29" s="47">
        <f t="shared" si="44"/>
        <v>0.654371422696488</v>
      </c>
      <c r="AT29" s="47">
        <f t="shared" si="44"/>
        <v>0.7002480320082516</v>
      </c>
      <c r="AU29" s="47">
        <f t="shared" si="44"/>
        <v>0.7063152800266027</v>
      </c>
      <c r="AV29" s="47">
        <f t="shared" si="44"/>
        <v>0.6763846444451511</v>
      </c>
      <c r="AW29" s="47">
        <f t="shared" si="44"/>
        <v>0.6873098179097324</v>
      </c>
      <c r="AX29" s="47">
        <f t="shared" si="44"/>
        <v>0.698001204382736</v>
      </c>
      <c r="AY29" s="47">
        <f t="shared" si="44"/>
        <v>0.7470933070023086</v>
      </c>
      <c r="AZ29" s="47">
        <f t="shared" si="44"/>
        <v>0.772747666014637</v>
      </c>
      <c r="BA29" s="47">
        <f t="shared" si="44"/>
        <v>0.7973557247813904</v>
      </c>
      <c r="BB29" s="47">
        <f t="shared" si="44"/>
        <v>0.8263165270855607</v>
      </c>
      <c r="BC29" s="47">
        <f t="shared" si="44"/>
        <v>0.8406636360724999</v>
      </c>
      <c r="BD29" s="47">
        <f t="shared" si="44"/>
        <v>0.8697056829186653</v>
      </c>
      <c r="BE29" s="47">
        <f t="shared" si="44"/>
        <v>0.8644022402655464</v>
      </c>
      <c r="BF29" s="47">
        <f t="shared" si="44"/>
        <v>0.8460989238193606</v>
      </c>
      <c r="BG29" s="47">
        <f t="shared" si="44"/>
        <v>0.9106589267987963</v>
      </c>
      <c r="BH29" s="47">
        <f t="shared" si="44"/>
        <v>0.9512260421562473</v>
      </c>
    </row>
    <row r="30" spans="2:60" ht="12.75">
      <c r="B30" s="1" t="s">
        <v>225</v>
      </c>
      <c r="C30" s="47">
        <f aca="true" t="shared" si="45" ref="C30:AH30">C$27*C88</f>
        <v>0.027375041744704065</v>
      </c>
      <c r="D30" s="47">
        <f t="shared" si="45"/>
        <v>0.03522141894262487</v>
      </c>
      <c r="E30" s="47">
        <f t="shared" si="45"/>
        <v>0.04565502060542698</v>
      </c>
      <c r="F30" s="47">
        <f t="shared" si="45"/>
        <v>0.04283116057225455</v>
      </c>
      <c r="G30" s="47">
        <f t="shared" si="45"/>
        <v>0.04145999937983256</v>
      </c>
      <c r="H30" s="47">
        <f t="shared" si="45"/>
        <v>0.03695922117404733</v>
      </c>
      <c r="I30" s="47">
        <f t="shared" si="45"/>
        <v>0.03908112522592061</v>
      </c>
      <c r="J30" s="47">
        <f t="shared" si="45"/>
        <v>0.043006232112597804</v>
      </c>
      <c r="K30" s="47">
        <f t="shared" si="45"/>
        <v>0.05428806311148435</v>
      </c>
      <c r="L30" s="47">
        <f t="shared" si="45"/>
        <v>0.053056488645123565</v>
      </c>
      <c r="M30" s="47">
        <f t="shared" si="45"/>
        <v>0.049681707733965595</v>
      </c>
      <c r="N30" s="47">
        <f t="shared" si="45"/>
        <v>0.07295561251924385</v>
      </c>
      <c r="O30" s="47">
        <f t="shared" si="45"/>
        <v>0.07279005886472645</v>
      </c>
      <c r="P30" s="47">
        <f t="shared" si="45"/>
        <v>0.08060863652296095</v>
      </c>
      <c r="Q30" s="47">
        <f t="shared" si="45"/>
        <v>0.08986247288571791</v>
      </c>
      <c r="R30" s="47">
        <f t="shared" si="45"/>
        <v>0.09477463780408982</v>
      </c>
      <c r="S30" s="47">
        <f t="shared" si="45"/>
        <v>0.11665201258706653</v>
      </c>
      <c r="T30" s="47">
        <f t="shared" si="45"/>
        <v>0.1707105319750175</v>
      </c>
      <c r="U30" s="47">
        <f t="shared" si="45"/>
        <v>0.17573191271138172</v>
      </c>
      <c r="V30" s="47">
        <f t="shared" si="45"/>
        <v>0.22494279793459362</v>
      </c>
      <c r="W30" s="47">
        <f t="shared" si="45"/>
        <v>0.2722098286818835</v>
      </c>
      <c r="X30" s="47">
        <f t="shared" si="45"/>
        <v>0.3387227053396747</v>
      </c>
      <c r="Y30" s="47">
        <f t="shared" si="45"/>
        <v>0.47018795818385134</v>
      </c>
      <c r="Z30" s="47">
        <f t="shared" si="45"/>
        <v>0.5529364413074592</v>
      </c>
      <c r="AA30" s="47">
        <f t="shared" si="45"/>
        <v>0.6415830287279995</v>
      </c>
      <c r="AB30" s="47">
        <f t="shared" si="45"/>
        <v>0.8994203475481162</v>
      </c>
      <c r="AC30" s="47">
        <f t="shared" si="45"/>
        <v>1.0926038520351755</v>
      </c>
      <c r="AD30" s="47">
        <f t="shared" si="45"/>
        <v>1.1546627621304377</v>
      </c>
      <c r="AE30" s="47">
        <f t="shared" si="45"/>
        <v>1.2461366382457408</v>
      </c>
      <c r="AF30" s="47">
        <f t="shared" si="45"/>
        <v>1.3554726569283428</v>
      </c>
      <c r="AG30" s="47">
        <f t="shared" si="45"/>
        <v>1.4992971163640365</v>
      </c>
      <c r="AH30" s="47">
        <f t="shared" si="45"/>
        <v>1.785071997255274</v>
      </c>
      <c r="AI30" s="47">
        <f aca="true" t="shared" si="46" ref="AI30:BH30">AI$27*AI88</f>
        <v>2.27642906679317</v>
      </c>
      <c r="AJ30" s="47">
        <f t="shared" si="46"/>
        <v>2.7421282759202916</v>
      </c>
      <c r="AK30" s="47">
        <f t="shared" si="46"/>
        <v>2.8738009833346</v>
      </c>
      <c r="AL30" s="47">
        <f t="shared" si="46"/>
        <v>2.873933180702096</v>
      </c>
      <c r="AM30" s="47">
        <f t="shared" si="46"/>
        <v>2.879287693797844</v>
      </c>
      <c r="AN30" s="47">
        <f t="shared" si="46"/>
        <v>3.040407203800665</v>
      </c>
      <c r="AO30" s="47">
        <f t="shared" si="46"/>
        <v>3.101085511353482</v>
      </c>
      <c r="AP30" s="47">
        <f t="shared" si="46"/>
        <v>2.6988896351134497</v>
      </c>
      <c r="AQ30" s="47">
        <f t="shared" si="46"/>
        <v>2.3634026464459192</v>
      </c>
      <c r="AR30" s="47">
        <f t="shared" si="46"/>
        <v>2.6183052115516148</v>
      </c>
      <c r="AS30" s="47">
        <f t="shared" si="46"/>
        <v>2.6528739603738725</v>
      </c>
      <c r="AT30" s="47">
        <f t="shared" si="46"/>
        <v>2.8911940457250576</v>
      </c>
      <c r="AU30" s="47">
        <f t="shared" si="46"/>
        <v>3.118122579999927</v>
      </c>
      <c r="AV30" s="47">
        <f t="shared" si="46"/>
        <v>3.128494141833199</v>
      </c>
      <c r="AW30" s="47">
        <f t="shared" si="46"/>
        <v>3.4970987602704104</v>
      </c>
      <c r="AX30" s="47">
        <f t="shared" si="46"/>
        <v>3.085636079833688</v>
      </c>
      <c r="AY30" s="47">
        <f t="shared" si="46"/>
        <v>3.2203008950744523</v>
      </c>
      <c r="AZ30" s="47">
        <f t="shared" si="46"/>
        <v>3.1113914210403903</v>
      </c>
      <c r="BA30" s="47">
        <f t="shared" si="46"/>
        <v>3.500133881279474</v>
      </c>
      <c r="BB30" s="47">
        <f t="shared" si="46"/>
        <v>3.6660010451300002</v>
      </c>
      <c r="BC30" s="47">
        <f t="shared" si="46"/>
        <v>3.960232120618123</v>
      </c>
      <c r="BD30" s="47">
        <f t="shared" si="46"/>
        <v>4.440927642802829</v>
      </c>
      <c r="BE30" s="47">
        <f t="shared" si="46"/>
        <v>4.636339288697021</v>
      </c>
      <c r="BF30" s="47">
        <f t="shared" si="46"/>
        <v>4.935577055612937</v>
      </c>
      <c r="BG30" s="47">
        <f t="shared" si="46"/>
        <v>6.035044752175074</v>
      </c>
      <c r="BH30" s="47">
        <f t="shared" si="46"/>
        <v>5.981438332880811</v>
      </c>
    </row>
    <row r="31" spans="2:60" ht="12.75">
      <c r="B31" s="1" t="s">
        <v>4</v>
      </c>
      <c r="C31" s="47">
        <f aca="true" t="shared" si="47" ref="C31:AH31">C$24*C119</f>
        <v>0.02186313081122289</v>
      </c>
      <c r="D31" s="47">
        <f t="shared" si="47"/>
        <v>0.026736730332030983</v>
      </c>
      <c r="E31" s="47">
        <f t="shared" si="47"/>
        <v>0.026124127040309295</v>
      </c>
      <c r="F31" s="47">
        <f t="shared" si="47"/>
        <v>0.02722681296540833</v>
      </c>
      <c r="G31" s="47">
        <f t="shared" si="47"/>
        <v>0.029976721074914572</v>
      </c>
      <c r="H31" s="47">
        <f t="shared" si="47"/>
        <v>0.030058401513810805</v>
      </c>
      <c r="I31" s="47">
        <f t="shared" si="47"/>
        <v>0.03097049974815198</v>
      </c>
      <c r="J31" s="47">
        <f t="shared" si="47"/>
        <v>0.03388376873545067</v>
      </c>
      <c r="K31" s="47">
        <f t="shared" si="47"/>
        <v>0.03426494411696638</v>
      </c>
      <c r="L31" s="47">
        <f t="shared" si="47"/>
        <v>0.03785888342840029</v>
      </c>
      <c r="M31" s="47">
        <f t="shared" si="47"/>
        <v>0.04220156009638291</v>
      </c>
      <c r="N31" s="47">
        <f t="shared" si="47"/>
        <v>0.05114556815551956</v>
      </c>
      <c r="O31" s="47">
        <f t="shared" si="47"/>
        <v>0.05461698680860911</v>
      </c>
      <c r="P31" s="47">
        <f t="shared" si="47"/>
        <v>0.06042991137672379</v>
      </c>
      <c r="Q31" s="47">
        <f t="shared" si="47"/>
        <v>0.07020433723130538</v>
      </c>
      <c r="R31" s="47">
        <f t="shared" si="47"/>
        <v>0.079012211225615</v>
      </c>
      <c r="S31" s="47">
        <f t="shared" si="47"/>
        <v>0.09009352410253618</v>
      </c>
      <c r="T31" s="47">
        <f t="shared" si="47"/>
        <v>0.10329852839075922</v>
      </c>
      <c r="U31" s="47">
        <f t="shared" si="47"/>
        <v>0.1232421688879208</v>
      </c>
      <c r="V31" s="47">
        <f t="shared" si="47"/>
        <v>0.14549999999999996</v>
      </c>
      <c r="W31" s="47">
        <f t="shared" si="47"/>
        <v>0.17967</v>
      </c>
      <c r="X31" s="47">
        <f t="shared" si="47"/>
        <v>0.20654999999999996</v>
      </c>
      <c r="Y31" s="47">
        <f t="shared" si="47"/>
        <v>0.23541</v>
      </c>
      <c r="Z31" s="47">
        <f t="shared" si="47"/>
        <v>0.26625</v>
      </c>
      <c r="AA31" s="47">
        <f t="shared" si="47"/>
        <v>0.28674</v>
      </c>
      <c r="AB31" s="47">
        <f t="shared" si="47"/>
        <v>0.32163</v>
      </c>
      <c r="AC31" s="47">
        <f t="shared" si="47"/>
        <v>0.38034000000000007</v>
      </c>
      <c r="AD31" s="47">
        <f t="shared" si="47"/>
        <v>0.44567999999999997</v>
      </c>
      <c r="AE31" s="47">
        <f t="shared" si="47"/>
        <v>0.48128999999999994</v>
      </c>
      <c r="AF31" s="47">
        <f t="shared" si="47"/>
        <v>0.51612</v>
      </c>
      <c r="AG31" s="47">
        <f t="shared" si="47"/>
        <v>0.5359499999999999</v>
      </c>
      <c r="AH31" s="47">
        <f t="shared" si="47"/>
        <v>0.5405099999999999</v>
      </c>
      <c r="AI31" s="47">
        <f aca="true" t="shared" si="48" ref="AI31:BH31">AI$24*AI119</f>
        <v>0.5697899999999999</v>
      </c>
      <c r="AJ31" s="47">
        <f t="shared" si="48"/>
        <v>0.59655</v>
      </c>
      <c r="AK31" s="47">
        <f t="shared" si="48"/>
        <v>0.6444300000000001</v>
      </c>
      <c r="AL31" s="47">
        <f t="shared" si="48"/>
        <v>0.67311</v>
      </c>
      <c r="AM31" s="47">
        <f t="shared" si="48"/>
        <v>0.71838</v>
      </c>
      <c r="AN31" s="47">
        <f t="shared" si="48"/>
        <v>0.7601100000000001</v>
      </c>
      <c r="AO31" s="47">
        <f t="shared" si="48"/>
        <v>0.7891499999999999</v>
      </c>
      <c r="AP31" s="47">
        <f t="shared" si="48"/>
        <v>0.7836599999999999</v>
      </c>
      <c r="AQ31" s="47">
        <f t="shared" si="48"/>
        <v>0.8367299999999999</v>
      </c>
      <c r="AR31" s="47">
        <f t="shared" si="48"/>
        <v>0.89715</v>
      </c>
      <c r="AS31" s="47">
        <f t="shared" si="48"/>
        <v>0.92973</v>
      </c>
      <c r="AT31" s="47">
        <f t="shared" si="48"/>
        <v>1.01172</v>
      </c>
      <c r="AU31" s="47">
        <f t="shared" si="48"/>
        <v>1.02156</v>
      </c>
      <c r="AV31" s="47">
        <f t="shared" si="48"/>
        <v>1.08399</v>
      </c>
      <c r="AW31" s="47">
        <f t="shared" si="48"/>
        <v>1.16805</v>
      </c>
      <c r="AX31" s="47">
        <f t="shared" si="48"/>
        <v>1.25325</v>
      </c>
      <c r="AY31" s="47">
        <f t="shared" si="48"/>
        <v>1.3404</v>
      </c>
      <c r="AZ31" s="47">
        <f t="shared" si="48"/>
        <v>1.4732399999999999</v>
      </c>
      <c r="BA31" s="47">
        <f t="shared" si="48"/>
        <v>1.5643200000000002</v>
      </c>
      <c r="BB31" s="47">
        <f t="shared" si="48"/>
        <v>1.72143</v>
      </c>
      <c r="BC31" s="47">
        <f t="shared" si="48"/>
        <v>1.7537099999999999</v>
      </c>
      <c r="BD31" s="47">
        <f t="shared" si="48"/>
        <v>1.8098699999999999</v>
      </c>
      <c r="BE31" s="47">
        <f t="shared" si="48"/>
        <v>1.8982199999999998</v>
      </c>
      <c r="BF31" s="47">
        <f t="shared" si="48"/>
        <v>1.98912</v>
      </c>
      <c r="BG31" s="47">
        <f t="shared" si="48"/>
        <v>2.14416</v>
      </c>
      <c r="BH31" s="47">
        <f t="shared" si="48"/>
        <v>2.2542</v>
      </c>
    </row>
    <row r="32" spans="2:60" ht="12.75">
      <c r="B32" s="1" t="s">
        <v>253</v>
      </c>
      <c r="C32" s="47">
        <f aca="true" t="shared" si="49" ref="C32:AH32">C$24*C120</f>
        <v>0.005993622772735439</v>
      </c>
      <c r="D32" s="47">
        <f t="shared" si="49"/>
        <v>0.006698754997119794</v>
      </c>
      <c r="E32" s="47">
        <f t="shared" si="49"/>
        <v>0.0067326288323101445</v>
      </c>
      <c r="F32" s="47">
        <f t="shared" si="49"/>
        <v>0.006977132572905453</v>
      </c>
      <c r="G32" s="47">
        <f t="shared" si="49"/>
        <v>0.007668670163733268</v>
      </c>
      <c r="H32" s="47">
        <f t="shared" si="49"/>
        <v>0.007579652199740316</v>
      </c>
      <c r="I32" s="47">
        <f t="shared" si="49"/>
        <v>0.00766017479291194</v>
      </c>
      <c r="J32" s="47">
        <f t="shared" si="49"/>
        <v>0.013167497664329609</v>
      </c>
      <c r="K32" s="47">
        <f t="shared" si="49"/>
        <v>0.013789760865098196</v>
      </c>
      <c r="L32" s="47">
        <f t="shared" si="49"/>
        <v>0.015994439507737206</v>
      </c>
      <c r="M32" s="47">
        <f t="shared" si="49"/>
        <v>0.019445031681416553</v>
      </c>
      <c r="N32" s="47">
        <f t="shared" si="49"/>
        <v>0.022760991035460355</v>
      </c>
      <c r="O32" s="47">
        <f t="shared" si="49"/>
        <v>0.025309348524464873</v>
      </c>
      <c r="P32" s="47">
        <f t="shared" si="49"/>
        <v>0.03014786636166076</v>
      </c>
      <c r="Q32" s="47">
        <f t="shared" si="49"/>
        <v>0.03584144857403347</v>
      </c>
      <c r="R32" s="47">
        <f t="shared" si="49"/>
        <v>0.04532151378541318</v>
      </c>
      <c r="S32" s="47">
        <f t="shared" si="49"/>
        <v>0.052788881322661185</v>
      </c>
      <c r="T32" s="47">
        <f t="shared" si="49"/>
        <v>0.061649439623029156</v>
      </c>
      <c r="U32" s="47">
        <f t="shared" si="49"/>
        <v>0.07322052533308636</v>
      </c>
      <c r="V32" s="47">
        <f t="shared" si="49"/>
        <v>0.10725146888409454</v>
      </c>
      <c r="W32" s="47">
        <f t="shared" si="49"/>
        <v>0.1328097521400904</v>
      </c>
      <c r="X32" s="47">
        <f t="shared" si="49"/>
        <v>0.1590574333474736</v>
      </c>
      <c r="Y32" s="47">
        <f t="shared" si="49"/>
        <v>0.18343611553723854</v>
      </c>
      <c r="Z32" s="47">
        <f t="shared" si="49"/>
        <v>0.21887335132125035</v>
      </c>
      <c r="AA32" s="47">
        <f t="shared" si="49"/>
        <v>0.24038571152902213</v>
      </c>
      <c r="AB32" s="47">
        <f t="shared" si="49"/>
        <v>0.2688737785247453</v>
      </c>
      <c r="AC32" s="47">
        <f t="shared" si="49"/>
        <v>0.32623316361941046</v>
      </c>
      <c r="AD32" s="47">
        <f t="shared" si="49"/>
        <v>0.38688902897914645</v>
      </c>
      <c r="AE32" s="47">
        <f t="shared" si="49"/>
        <v>0.41886247245053804</v>
      </c>
      <c r="AF32" s="47">
        <f t="shared" si="49"/>
        <v>0.4516068056974461</v>
      </c>
      <c r="AG32" s="47">
        <f t="shared" si="49"/>
        <v>0.4729071190742239</v>
      </c>
      <c r="AH32" s="47">
        <f t="shared" si="49"/>
        <v>0.4918161608432172</v>
      </c>
      <c r="AI32" s="47">
        <f aca="true" t="shared" si="50" ref="AI32:BH32">AI$24*AI120</f>
        <v>0.5187938389413131</v>
      </c>
      <c r="AJ32" s="47">
        <f t="shared" si="50"/>
        <v>0.5648448393094357</v>
      </c>
      <c r="AK32" s="47">
        <f t="shared" si="50"/>
        <v>0.6141300625283318</v>
      </c>
      <c r="AL32" s="47">
        <f t="shared" si="50"/>
        <v>0.6498173732705971</v>
      </c>
      <c r="AM32" s="47">
        <f t="shared" si="50"/>
        <v>0.7085069838868685</v>
      </c>
      <c r="AN32" s="47">
        <f t="shared" si="50"/>
        <v>0.7650660372925239</v>
      </c>
      <c r="AO32" s="47">
        <f t="shared" si="50"/>
        <v>0.806774126164351</v>
      </c>
      <c r="AP32" s="47">
        <f t="shared" si="50"/>
        <v>0.7918300630787897</v>
      </c>
      <c r="AQ32" s="47">
        <f t="shared" si="50"/>
        <v>0.834253731694406</v>
      </c>
      <c r="AR32" s="47">
        <f t="shared" si="50"/>
        <v>0.91166032906197</v>
      </c>
      <c r="AS32" s="47">
        <f t="shared" si="50"/>
        <v>0.9452754739623523</v>
      </c>
      <c r="AT32" s="47">
        <f t="shared" si="50"/>
        <v>1.0471487930681636</v>
      </c>
      <c r="AU32" s="47">
        <f t="shared" si="50"/>
        <v>1.0372485038288917</v>
      </c>
      <c r="AV32" s="47">
        <f t="shared" si="50"/>
        <v>1.088841883199325</v>
      </c>
      <c r="AW32" s="47">
        <f t="shared" si="50"/>
        <v>1.1818686828869231</v>
      </c>
      <c r="AX32" s="47">
        <f t="shared" si="50"/>
        <v>1.2636033317479494</v>
      </c>
      <c r="AY32" s="47">
        <f t="shared" si="50"/>
        <v>1.4078324663696722</v>
      </c>
      <c r="AZ32" s="47">
        <f t="shared" si="50"/>
        <v>1.5748927073044467</v>
      </c>
      <c r="BA32" s="47">
        <f t="shared" si="50"/>
        <v>1.6653033533810448</v>
      </c>
      <c r="BB32" s="47">
        <f t="shared" si="50"/>
        <v>1.7814894784469608</v>
      </c>
      <c r="BC32" s="47">
        <f t="shared" si="50"/>
        <v>1.856328668870703</v>
      </c>
      <c r="BD32" s="47">
        <f t="shared" si="50"/>
        <v>1.9234618500884118</v>
      </c>
      <c r="BE32" s="47">
        <f t="shared" si="50"/>
        <v>2.0700102580610755</v>
      </c>
      <c r="BF32" s="47">
        <f t="shared" si="50"/>
        <v>2.201562170960095</v>
      </c>
      <c r="BG32" s="47">
        <f t="shared" si="50"/>
        <v>2.5427264043379285</v>
      </c>
      <c r="BH32" s="47">
        <f t="shared" si="50"/>
        <v>2.6846538107744706</v>
      </c>
    </row>
    <row r="33" spans="2:60" ht="12.75">
      <c r="B33" s="1"/>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row>
    <row r="34" spans="1:60" ht="15.75">
      <c r="A34" s="1" t="s">
        <v>258</v>
      </c>
      <c r="B34" s="2" t="s">
        <v>6</v>
      </c>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row>
    <row r="35" spans="2:60" ht="12.75">
      <c r="B35" s="1" t="s">
        <v>1</v>
      </c>
      <c r="C35" s="47">
        <f aca="true" t="shared" si="51" ref="C35:C42">C25/C$24</f>
        <v>0.8125382796104976</v>
      </c>
      <c r="D35" s="47">
        <f aca="true" t="shared" si="52" ref="D35:BH39">D25/D$24</f>
        <v>0.8157884162926005</v>
      </c>
      <c r="E35" s="47">
        <f t="shared" si="52"/>
        <v>0.8011699355981451</v>
      </c>
      <c r="F35" s="47">
        <f t="shared" si="52"/>
        <v>0.8082668419342529</v>
      </c>
      <c r="G35" s="47">
        <f t="shared" si="52"/>
        <v>0.8171339204050113</v>
      </c>
      <c r="H35" s="47">
        <f t="shared" si="52"/>
        <v>0.8237044358964435</v>
      </c>
      <c r="I35" s="47">
        <f t="shared" si="52"/>
        <v>0.8246249247977427</v>
      </c>
      <c r="J35" s="47">
        <f t="shared" si="52"/>
        <v>0.7897067369853301</v>
      </c>
      <c r="K35" s="47">
        <f t="shared" si="52"/>
        <v>0.777218993021591</v>
      </c>
      <c r="L35" s="47">
        <f t="shared" si="52"/>
        <v>0.7771097973618647</v>
      </c>
      <c r="M35" s="47">
        <f t="shared" si="52"/>
        <v>0.7745135901384255</v>
      </c>
      <c r="N35" s="47">
        <f t="shared" si="52"/>
        <v>0.7721000309646364</v>
      </c>
      <c r="O35" s="47">
        <f t="shared" si="52"/>
        <v>0.7712081673162192</v>
      </c>
      <c r="P35" s="47">
        <f t="shared" si="52"/>
        <v>0.7496917303718887</v>
      </c>
      <c r="Q35" s="47">
        <f t="shared" si="52"/>
        <v>0.746107187874517</v>
      </c>
      <c r="R35" s="47">
        <f t="shared" si="52"/>
        <v>0.7328697593997786</v>
      </c>
      <c r="S35" s="47">
        <f t="shared" si="52"/>
        <v>0.724634638244008</v>
      </c>
      <c r="T35" s="47">
        <f t="shared" si="52"/>
        <v>0.7089808404661014</v>
      </c>
      <c r="U35" s="47">
        <f t="shared" si="52"/>
        <v>0.7111952100801224</v>
      </c>
      <c r="V35" s="47">
        <f t="shared" si="52"/>
        <v>0.65598508433541</v>
      </c>
      <c r="W35" s="47">
        <f t="shared" si="52"/>
        <v>0.6567865813769864</v>
      </c>
      <c r="X35" s="47">
        <f t="shared" si="52"/>
        <v>0.6415645554408704</v>
      </c>
      <c r="Y35" s="47">
        <f t="shared" si="52"/>
        <v>0.6246322976723172</v>
      </c>
      <c r="Z35" s="47">
        <f t="shared" si="52"/>
        <v>0.6081250536306395</v>
      </c>
      <c r="AA35" s="47">
        <f t="shared" si="52"/>
        <v>0.5955035576693911</v>
      </c>
      <c r="AB35" s="47">
        <f t="shared" si="52"/>
        <v>0.5802509036267142</v>
      </c>
      <c r="AC35" s="47">
        <f t="shared" si="52"/>
        <v>0.5671947304257292</v>
      </c>
      <c r="AD35" s="47">
        <f t="shared" si="52"/>
        <v>0.5688888001979455</v>
      </c>
      <c r="AE35" s="47">
        <f t="shared" si="52"/>
        <v>0.5606902694221878</v>
      </c>
      <c r="AF35" s="47">
        <f t="shared" si="52"/>
        <v>0.5540504537890548</v>
      </c>
      <c r="AG35" s="47">
        <f t="shared" si="52"/>
        <v>0.5426178109012162</v>
      </c>
      <c r="AH35" s="47">
        <f t="shared" si="52"/>
        <v>0.5243463845504776</v>
      </c>
      <c r="AI35" s="47">
        <f t="shared" si="52"/>
        <v>0.5064043920303306</v>
      </c>
      <c r="AJ35" s="47">
        <f t="shared" si="52"/>
        <v>0.4789627521296396</v>
      </c>
      <c r="AK35" s="47">
        <f t="shared" si="52"/>
        <v>0.4824344472401646</v>
      </c>
      <c r="AL35" s="47">
        <f t="shared" si="52"/>
        <v>0.48960199954401523</v>
      </c>
      <c r="AM35" s="47">
        <f t="shared" si="52"/>
        <v>0.4981966989139152</v>
      </c>
      <c r="AN35" s="47">
        <f t="shared" si="52"/>
        <v>0.5002078320333958</v>
      </c>
      <c r="AO35" s="47">
        <f t="shared" si="52"/>
        <v>0.49901954492082623</v>
      </c>
      <c r="AP35" s="47">
        <f t="shared" si="52"/>
        <v>0.5164346084170668</v>
      </c>
      <c r="AQ35" s="47">
        <f t="shared" si="52"/>
        <v>0.5390628111273341</v>
      </c>
      <c r="AR35" s="47">
        <f t="shared" si="52"/>
        <v>0.5305132172669832</v>
      </c>
      <c r="AS35" s="47">
        <f t="shared" si="52"/>
        <v>0.5356012252482302</v>
      </c>
      <c r="AT35" s="47">
        <f t="shared" si="52"/>
        <v>0.5336444792653339</v>
      </c>
      <c r="AU35" s="47">
        <f t="shared" si="52"/>
        <v>0.5492816389815853</v>
      </c>
      <c r="AV35" s="47">
        <f t="shared" si="52"/>
        <v>0.56665809487637</v>
      </c>
      <c r="AW35" s="47">
        <f t="shared" si="52"/>
        <v>0.5741523645950984</v>
      </c>
      <c r="AX35" s="47">
        <f t="shared" si="52"/>
        <v>0.5943664055659238</v>
      </c>
      <c r="AY35" s="47">
        <f t="shared" si="52"/>
        <v>0.5859430178652857</v>
      </c>
      <c r="AZ35" s="47">
        <f t="shared" si="52"/>
        <v>0.5909194966449437</v>
      </c>
      <c r="BA35" s="47">
        <f t="shared" si="52"/>
        <v>0.5920193252596524</v>
      </c>
      <c r="BB35" s="47">
        <f t="shared" si="52"/>
        <v>0.6042403099083874</v>
      </c>
      <c r="BC35" s="47">
        <f t="shared" si="52"/>
        <v>0.5951383694217335</v>
      </c>
      <c r="BD35" s="47">
        <f t="shared" si="52"/>
        <v>0.5884049364193754</v>
      </c>
      <c r="BE35" s="47">
        <f t="shared" si="52"/>
        <v>0.584642175121116</v>
      </c>
      <c r="BF35" s="47">
        <f t="shared" si="52"/>
        <v>0.5835728534704674</v>
      </c>
      <c r="BG35" s="47">
        <f t="shared" si="52"/>
        <v>0.5590338889663353</v>
      </c>
      <c r="BH35" s="47">
        <f t="shared" si="52"/>
        <v>0.5651948920683733</v>
      </c>
    </row>
    <row r="36" spans="2:60" ht="12.75">
      <c r="B36" s="1" t="s">
        <v>2</v>
      </c>
      <c r="C36" s="47">
        <f t="shared" si="51"/>
        <v>0.05482858630346541</v>
      </c>
      <c r="D36" s="47">
        <f aca="true" t="shared" si="53" ref="D36:R36">D26/D$24</f>
        <v>0.050109006702996825</v>
      </c>
      <c r="E36" s="47">
        <f t="shared" si="53"/>
        <v>0.051543378440334166</v>
      </c>
      <c r="F36" s="47">
        <f t="shared" si="53"/>
        <v>0.051251922740791586</v>
      </c>
      <c r="G36" s="47">
        <f t="shared" si="53"/>
        <v>0.05116416932037736</v>
      </c>
      <c r="H36" s="47">
        <f t="shared" si="53"/>
        <v>0.05043283619894243</v>
      </c>
      <c r="I36" s="47">
        <f t="shared" si="53"/>
        <v>0.04946755690223582</v>
      </c>
      <c r="J36" s="47">
        <f t="shared" si="53"/>
        <v>0.07772156496011731</v>
      </c>
      <c r="K36" s="47">
        <f t="shared" si="53"/>
        <v>0.08048903169388306</v>
      </c>
      <c r="L36" s="47">
        <f t="shared" si="53"/>
        <v>0.08449504084285162</v>
      </c>
      <c r="M36" s="47">
        <f t="shared" si="53"/>
        <v>0.09215314143366556</v>
      </c>
      <c r="N36" s="47">
        <f t="shared" si="53"/>
        <v>0.08900474413051965</v>
      </c>
      <c r="O36" s="47">
        <f t="shared" si="53"/>
        <v>0.09267940252051926</v>
      </c>
      <c r="P36" s="47">
        <f t="shared" si="53"/>
        <v>0.09977795987062467</v>
      </c>
      <c r="Q36" s="47">
        <f t="shared" si="53"/>
        <v>0.10210608058571949</v>
      </c>
      <c r="R36" s="47">
        <f t="shared" si="53"/>
        <v>0.11472027698604739</v>
      </c>
      <c r="S36" s="47">
        <f t="shared" si="52"/>
        <v>0.11718684966209496</v>
      </c>
      <c r="T36" s="47">
        <f t="shared" si="52"/>
        <v>0.1193616996939603</v>
      </c>
      <c r="U36" s="47">
        <f t="shared" si="52"/>
        <v>0.11882381816839777</v>
      </c>
      <c r="V36" s="47">
        <f t="shared" si="52"/>
        <v>0.14742469949703718</v>
      </c>
      <c r="W36" s="47">
        <f t="shared" si="52"/>
        <v>0.1478374265487732</v>
      </c>
      <c r="X36" s="47">
        <f t="shared" si="52"/>
        <v>0.15401349150082172</v>
      </c>
      <c r="Y36" s="47">
        <f t="shared" si="52"/>
        <v>0.1558439450637089</v>
      </c>
      <c r="Z36" s="47">
        <f t="shared" si="52"/>
        <v>0.16441190709577488</v>
      </c>
      <c r="AA36" s="47">
        <f t="shared" si="52"/>
        <v>0.16766806970009218</v>
      </c>
      <c r="AB36" s="47">
        <f t="shared" si="52"/>
        <v>0.16719446477302818</v>
      </c>
      <c r="AC36" s="47">
        <f t="shared" si="52"/>
        <v>0.1715481745908453</v>
      </c>
      <c r="AD36" s="47">
        <f t="shared" si="52"/>
        <v>0.17361740665012856</v>
      </c>
      <c r="AE36" s="47">
        <f t="shared" si="52"/>
        <v>0.1740582486444921</v>
      </c>
      <c r="AF36" s="47">
        <f t="shared" si="52"/>
        <v>0.17500069972000545</v>
      </c>
      <c r="AG36" s="47">
        <f t="shared" si="52"/>
        <v>0.17647434241038307</v>
      </c>
      <c r="AH36" s="47">
        <f t="shared" si="52"/>
        <v>0.1819822615097657</v>
      </c>
      <c r="AI36" s="47">
        <f t="shared" si="52"/>
        <v>0.18210001542368706</v>
      </c>
      <c r="AJ36" s="47">
        <f t="shared" si="52"/>
        <v>0.1893704934404277</v>
      </c>
      <c r="AK36" s="47">
        <f t="shared" si="52"/>
        <v>0.19059636035824892</v>
      </c>
      <c r="AL36" s="47">
        <f t="shared" si="52"/>
        <v>0.19307910245594245</v>
      </c>
      <c r="AM36" s="47">
        <f t="shared" si="52"/>
        <v>0.19725131097382126</v>
      </c>
      <c r="AN36" s="47">
        <f t="shared" si="52"/>
        <v>0.20130403159872226</v>
      </c>
      <c r="AO36" s="47">
        <f t="shared" si="52"/>
        <v>0.20446660993837698</v>
      </c>
      <c r="AP36" s="47">
        <f t="shared" si="52"/>
        <v>0.20208510401929144</v>
      </c>
      <c r="AQ36" s="47">
        <f t="shared" si="52"/>
        <v>0.19940810815780624</v>
      </c>
      <c r="AR36" s="47">
        <f t="shared" si="52"/>
        <v>0.20323476097909382</v>
      </c>
      <c r="AS36" s="47">
        <f t="shared" si="52"/>
        <v>0.20334408354303987</v>
      </c>
      <c r="AT36" s="47">
        <f t="shared" si="52"/>
        <v>0.20700367553634677</v>
      </c>
      <c r="AU36" s="47">
        <f t="shared" si="52"/>
        <v>0.2030714796642178</v>
      </c>
      <c r="AV36" s="47">
        <f t="shared" si="52"/>
        <v>0.20089518966029665</v>
      </c>
      <c r="AW36" s="47">
        <f t="shared" si="52"/>
        <v>0.20236611153408213</v>
      </c>
      <c r="AX36" s="47">
        <f t="shared" si="52"/>
        <v>0.20165223726278866</v>
      </c>
      <c r="AY36" s="47">
        <f t="shared" si="52"/>
        <v>0.21006154377345154</v>
      </c>
      <c r="AZ36" s="47">
        <f t="shared" si="52"/>
        <v>0.21379988424213936</v>
      </c>
      <c r="BA36" s="47">
        <f t="shared" si="52"/>
        <v>0.21291083069717767</v>
      </c>
      <c r="BB36" s="47">
        <f t="shared" si="52"/>
        <v>0.20697785892507517</v>
      </c>
      <c r="BC36" s="47">
        <f t="shared" si="52"/>
        <v>0.21170303743158253</v>
      </c>
      <c r="BD36" s="47">
        <f t="shared" si="52"/>
        <v>0.21255248720498285</v>
      </c>
      <c r="BE36" s="47">
        <f t="shared" si="52"/>
        <v>0.21810014203422948</v>
      </c>
      <c r="BF36" s="47">
        <f t="shared" si="52"/>
        <v>0.22136041776867108</v>
      </c>
      <c r="BG36" s="47">
        <f t="shared" si="52"/>
        <v>0.2371769274996203</v>
      </c>
      <c r="BH36" s="47">
        <f t="shared" si="52"/>
        <v>0.2381912705859703</v>
      </c>
    </row>
    <row r="37" spans="2:60" ht="12.75">
      <c r="B37" s="1" t="s">
        <v>3</v>
      </c>
      <c r="C37" s="47">
        <f t="shared" si="51"/>
        <v>0.09440884614051717</v>
      </c>
      <c r="D37" s="47">
        <f t="shared" si="52"/>
        <v>0.09658622599895311</v>
      </c>
      <c r="E37" s="47">
        <f t="shared" si="52"/>
        <v>0.10955517919547073</v>
      </c>
      <c r="F37" s="47">
        <f t="shared" si="52"/>
        <v>0.10279344691383675</v>
      </c>
      <c r="G37" s="47">
        <f t="shared" si="52"/>
        <v>0.09402728487655478</v>
      </c>
      <c r="H37" s="47">
        <f t="shared" si="52"/>
        <v>0.08829780247477262</v>
      </c>
      <c r="I37" s="47">
        <f t="shared" si="52"/>
        <v>0.08848738476468604</v>
      </c>
      <c r="J37" s="47">
        <f t="shared" si="52"/>
        <v>0.09091346331053507</v>
      </c>
      <c r="K37" s="47">
        <f t="shared" si="52"/>
        <v>0.10021862053044343</v>
      </c>
      <c r="L37" s="47">
        <f t="shared" si="52"/>
        <v>0.09572090566885602</v>
      </c>
      <c r="M37" s="47">
        <f t="shared" si="52"/>
        <v>0.089510297212859</v>
      </c>
      <c r="N37" s="47">
        <f t="shared" si="52"/>
        <v>0.09554451328526588</v>
      </c>
      <c r="O37" s="47">
        <f t="shared" si="52"/>
        <v>0.09221051978518342</v>
      </c>
      <c r="P37" s="47">
        <f t="shared" si="52"/>
        <v>0.10556361577689284</v>
      </c>
      <c r="Q37" s="47">
        <f t="shared" si="52"/>
        <v>0.1064708194519056</v>
      </c>
      <c r="R37" s="47">
        <f t="shared" si="52"/>
        <v>0.10520192206626694</v>
      </c>
      <c r="S37" s="47">
        <f t="shared" si="52"/>
        <v>0.1106004846445828</v>
      </c>
      <c r="T37" s="47">
        <f t="shared" si="52"/>
        <v>0.12375320488584425</v>
      </c>
      <c r="U37" s="47">
        <f t="shared" si="52"/>
        <v>0.12215739902621998</v>
      </c>
      <c r="V37" s="47">
        <f t="shared" si="52"/>
        <v>0.14447651124299715</v>
      </c>
      <c r="W37" s="47">
        <f t="shared" si="52"/>
        <v>0.14320037809192435</v>
      </c>
      <c r="X37" s="47">
        <f t="shared" si="52"/>
        <v>0.1513199293331846</v>
      </c>
      <c r="Y37" s="47">
        <f t="shared" si="52"/>
        <v>0.1661471655044175</v>
      </c>
      <c r="Z37" s="47">
        <f t="shared" si="52"/>
        <v>0.17280125320921938</v>
      </c>
      <c r="AA37" s="47">
        <f t="shared" si="52"/>
        <v>0.1816781621755029</v>
      </c>
      <c r="AB37" s="47">
        <f t="shared" si="52"/>
        <v>0.19747546188430332</v>
      </c>
      <c r="AC37" s="47">
        <f t="shared" si="52"/>
        <v>0.20552486879479867</v>
      </c>
      <c r="AD37" s="47">
        <f t="shared" si="52"/>
        <v>0.20145118215440658</v>
      </c>
      <c r="AE37" s="47">
        <f t="shared" si="52"/>
        <v>0.20914274463664637</v>
      </c>
      <c r="AF37" s="47">
        <f t="shared" si="52"/>
        <v>0.2146987415329389</v>
      </c>
      <c r="AG37" s="47">
        <f t="shared" si="52"/>
        <v>0.22443669532684346</v>
      </c>
      <c r="AH37" s="47">
        <f t="shared" si="52"/>
        <v>0.23637401471329186</v>
      </c>
      <c r="AI37" s="47">
        <f t="shared" si="52"/>
        <v>0.2541805902324291</v>
      </c>
      <c r="AJ37" s="47">
        <f t="shared" si="52"/>
        <v>0.2732611804138686</v>
      </c>
      <c r="AK37" s="47">
        <f t="shared" si="52"/>
        <v>0.2683797383478492</v>
      </c>
      <c r="AL37" s="47">
        <f t="shared" si="52"/>
        <v>0.2583570326316509</v>
      </c>
      <c r="AM37" s="47">
        <f t="shared" si="52"/>
        <v>0.24496429346619036</v>
      </c>
      <c r="AN37" s="47">
        <f t="shared" si="52"/>
        <v>0.23829253162807337</v>
      </c>
      <c r="AO37" s="47">
        <f t="shared" si="52"/>
        <v>0.23584385365004024</v>
      </c>
      <c r="AP37" s="47">
        <f t="shared" si="52"/>
        <v>0.22116752196074801</v>
      </c>
      <c r="AQ37" s="47">
        <f t="shared" si="52"/>
        <v>0.2016178644911886</v>
      </c>
      <c r="AR37" s="47">
        <f t="shared" si="52"/>
        <v>0.20576680760705887</v>
      </c>
      <c r="AS37" s="47">
        <f t="shared" si="52"/>
        <v>0.20055307867727404</v>
      </c>
      <c r="AT37" s="47">
        <f t="shared" si="52"/>
        <v>0.19830129386786727</v>
      </c>
      <c r="AU37" s="47">
        <f t="shared" si="52"/>
        <v>0.1871861594045641</v>
      </c>
      <c r="AV37" s="47">
        <f t="shared" si="52"/>
        <v>0.17231243701428886</v>
      </c>
      <c r="AW37" s="47">
        <f t="shared" si="52"/>
        <v>0.1631266071407071</v>
      </c>
      <c r="AX37" s="47">
        <f t="shared" si="52"/>
        <v>0.14373352158186925</v>
      </c>
      <c r="AY37" s="47">
        <f t="shared" si="52"/>
        <v>0.142486206795245</v>
      </c>
      <c r="AZ37" s="47">
        <f t="shared" si="52"/>
        <v>0.13321063647659606</v>
      </c>
      <c r="BA37" s="47">
        <f t="shared" si="52"/>
        <v>0.13313321943859338</v>
      </c>
      <c r="BB37" s="47">
        <f t="shared" si="52"/>
        <v>0.1277351523277762</v>
      </c>
      <c r="BC37" s="47">
        <f t="shared" si="52"/>
        <v>0.1314031375319465</v>
      </c>
      <c r="BD37" s="47">
        <f t="shared" si="52"/>
        <v>0.1371597032948943</v>
      </c>
      <c r="BE37" s="47">
        <f t="shared" si="52"/>
        <v>0.13454266153952008</v>
      </c>
      <c r="BF37" s="47">
        <f t="shared" si="52"/>
        <v>0.13186266609556074</v>
      </c>
      <c r="BG37" s="47">
        <f t="shared" si="52"/>
        <v>0.13821264440910128</v>
      </c>
      <c r="BH37" s="47">
        <f t="shared" si="52"/>
        <v>0.13088514675776086</v>
      </c>
    </row>
    <row r="38" spans="2:60" ht="12.75">
      <c r="B38" s="1" t="s">
        <v>223</v>
      </c>
      <c r="C38" s="47">
        <f t="shared" si="51"/>
        <v>0.029370689631795587</v>
      </c>
      <c r="D38" s="47">
        <f t="shared" si="52"/>
        <v>0.02869901012160835</v>
      </c>
      <c r="E38" s="47">
        <f t="shared" si="52"/>
        <v>0.02849240349271016</v>
      </c>
      <c r="F38" s="47">
        <f t="shared" si="52"/>
        <v>0.027817397903290315</v>
      </c>
      <c r="G38" s="47">
        <f t="shared" si="52"/>
        <v>0.025409134145127674</v>
      </c>
      <c r="H38" s="47">
        <f t="shared" si="52"/>
        <v>0.02535237171716023</v>
      </c>
      <c r="I38" s="47">
        <f t="shared" si="52"/>
        <v>0.02559976202426166</v>
      </c>
      <c r="J38" s="47">
        <f t="shared" si="52"/>
        <v>0.02794902968627587</v>
      </c>
      <c r="K38" s="47">
        <f t="shared" si="52"/>
        <v>0.027027380871664987</v>
      </c>
      <c r="L38" s="47">
        <f t="shared" si="52"/>
        <v>0.02790199734755311</v>
      </c>
      <c r="M38" s="47">
        <f t="shared" si="52"/>
        <v>0.02791214277071634</v>
      </c>
      <c r="N38" s="47">
        <f t="shared" si="52"/>
        <v>0.027302377549639097</v>
      </c>
      <c r="O38" s="47">
        <f t="shared" si="52"/>
        <v>0.027820797937776878</v>
      </c>
      <c r="P38" s="47">
        <f t="shared" si="52"/>
        <v>0.035095687031836</v>
      </c>
      <c r="Q38" s="47">
        <f t="shared" si="52"/>
        <v>0.03612691091637543</v>
      </c>
      <c r="R38" s="47">
        <f t="shared" si="52"/>
        <v>0.037991587141705904</v>
      </c>
      <c r="S38" s="47">
        <f t="shared" si="52"/>
        <v>0.03953887345357392</v>
      </c>
      <c r="T38" s="47">
        <f t="shared" si="52"/>
        <v>0.041538295124444014</v>
      </c>
      <c r="U38" s="47">
        <f t="shared" si="52"/>
        <v>0.04743175108864908</v>
      </c>
      <c r="V38" s="47">
        <f t="shared" si="52"/>
        <v>0.0590894325915054</v>
      </c>
      <c r="W38" s="47">
        <f t="shared" si="52"/>
        <v>0.05984493412796839</v>
      </c>
      <c r="X38" s="47">
        <f t="shared" si="52"/>
        <v>0.06393799830979632</v>
      </c>
      <c r="Y38" s="47">
        <f t="shared" si="52"/>
        <v>0.06816293969412</v>
      </c>
      <c r="Z38" s="47">
        <f t="shared" si="52"/>
        <v>0.07344053261391824</v>
      </c>
      <c r="AA38" s="47">
        <f t="shared" si="52"/>
        <v>0.07786206950378698</v>
      </c>
      <c r="AB38" s="47">
        <f t="shared" si="52"/>
        <v>0.07978806540779931</v>
      </c>
      <c r="AC38" s="47">
        <f t="shared" si="52"/>
        <v>0.0866428368448661</v>
      </c>
      <c r="AD38" s="47">
        <f t="shared" si="52"/>
        <v>0.09282554471820692</v>
      </c>
      <c r="AE38" s="47">
        <f t="shared" si="52"/>
        <v>0.09968485959316789</v>
      </c>
      <c r="AF38" s="47">
        <f t="shared" si="52"/>
        <v>0.10344575728405238</v>
      </c>
      <c r="AG38" s="47">
        <f t="shared" si="52"/>
        <v>0.10254435217519571</v>
      </c>
      <c r="AH38" s="47">
        <f t="shared" si="52"/>
        <v>0.10074958004173097</v>
      </c>
      <c r="AI38" s="47">
        <f t="shared" si="52"/>
        <v>0.09863724397079343</v>
      </c>
      <c r="AJ38" s="47">
        <f t="shared" si="52"/>
        <v>0.09954514429362356</v>
      </c>
      <c r="AK38" s="47">
        <f t="shared" si="52"/>
        <v>0.09887674570710231</v>
      </c>
      <c r="AL38" s="47">
        <f t="shared" si="52"/>
        <v>0.09613284935131199</v>
      </c>
      <c r="AM38" s="47">
        <f t="shared" si="52"/>
        <v>0.09360424221878819</v>
      </c>
      <c r="AN38" s="47">
        <f t="shared" si="52"/>
        <v>0.09452926874502088</v>
      </c>
      <c r="AO38" s="47">
        <f t="shared" si="52"/>
        <v>0.09393780611484652</v>
      </c>
      <c r="AP38" s="47">
        <f t="shared" si="52"/>
        <v>0.09449885029231958</v>
      </c>
      <c r="AQ38" s="47">
        <f t="shared" si="52"/>
        <v>0.09626798935164864</v>
      </c>
      <c r="AR38" s="47">
        <f t="shared" si="52"/>
        <v>0.0972715817778824</v>
      </c>
      <c r="AS38" s="47">
        <f t="shared" si="52"/>
        <v>0.09383676158294471</v>
      </c>
      <c r="AT38" s="47">
        <f t="shared" si="52"/>
        <v>0.09180615456845706</v>
      </c>
      <c r="AU38" s="47">
        <f t="shared" si="52"/>
        <v>0.07487446376182563</v>
      </c>
      <c r="AV38" s="47">
        <f t="shared" si="52"/>
        <v>0.06701039217222345</v>
      </c>
      <c r="AW38" s="47">
        <f t="shared" si="52"/>
        <v>0.05565496008330008</v>
      </c>
      <c r="AX38" s="47">
        <f t="shared" si="52"/>
        <v>0.05316171346178727</v>
      </c>
      <c r="AY38" s="47">
        <f t="shared" si="52"/>
        <v>0.05369045473444017</v>
      </c>
      <c r="AZ38" s="47">
        <f t="shared" si="52"/>
        <v>0.05411682106861715</v>
      </c>
      <c r="BA38" s="47">
        <f t="shared" si="52"/>
        <v>0.050717416928987964</v>
      </c>
      <c r="BB38" s="47">
        <f t="shared" si="52"/>
        <v>0.0494458654172037</v>
      </c>
      <c r="BC38" s="47">
        <f t="shared" si="52"/>
        <v>0.04927617657447994</v>
      </c>
      <c r="BD38" s="47">
        <f t="shared" si="52"/>
        <v>0.049131834016081545</v>
      </c>
      <c r="BE38" s="47">
        <f t="shared" si="52"/>
        <v>0.04760740331398402</v>
      </c>
      <c r="BF38" s="47">
        <f t="shared" si="52"/>
        <v>0.04466316109688349</v>
      </c>
      <c r="BG38" s="47">
        <f t="shared" si="52"/>
        <v>0.041031878808951934</v>
      </c>
      <c r="BH38" s="47">
        <f t="shared" si="52"/>
        <v>0.038621846584257304</v>
      </c>
    </row>
    <row r="39" spans="2:60" ht="12.75">
      <c r="B39" s="1" t="s">
        <v>224</v>
      </c>
      <c r="C39" s="47">
        <f t="shared" si="51"/>
        <v>0.02747486059139792</v>
      </c>
      <c r="D39" s="47">
        <f t="shared" si="52"/>
        <v>0.02836695460542427</v>
      </c>
      <c r="E39" s="47">
        <f t="shared" si="52"/>
        <v>0.028634205896410653</v>
      </c>
      <c r="F39" s="47">
        <f t="shared" si="52"/>
        <v>0.027782320578204893</v>
      </c>
      <c r="G39" s="47">
        <f t="shared" si="52"/>
        <v>0.027125954894310474</v>
      </c>
      <c r="H39" s="47">
        <f t="shared" si="52"/>
        <v>0.026058018939922253</v>
      </c>
      <c r="I39" s="47">
        <f t="shared" si="52"/>
        <v>0.025031153961693184</v>
      </c>
      <c r="J39" s="47">
        <f t="shared" si="52"/>
        <v>0.02488759000479237</v>
      </c>
      <c r="K39" s="47">
        <f t="shared" si="52"/>
        <v>0.025660390409907086</v>
      </c>
      <c r="L39" s="47">
        <f t="shared" si="52"/>
        <v>0.025776076752750142</v>
      </c>
      <c r="M39" s="47">
        <f t="shared" si="52"/>
        <v>0.026280710522653204</v>
      </c>
      <c r="N39" s="47">
        <f t="shared" si="52"/>
        <v>0.025449212428524624</v>
      </c>
      <c r="O39" s="47">
        <f t="shared" si="52"/>
        <v>0.024407622988785814</v>
      </c>
      <c r="P39" s="47">
        <f t="shared" si="52"/>
        <v>0.03045034406562132</v>
      </c>
      <c r="Q39" s="47">
        <f t="shared" si="52"/>
        <v>0.03194351487196891</v>
      </c>
      <c r="R39" s="47">
        <f t="shared" si="52"/>
        <v>0.03122552839884588</v>
      </c>
      <c r="S39" s="47">
        <f t="shared" si="52"/>
        <v>0.0322179716234289</v>
      </c>
      <c r="T39" s="47">
        <f t="shared" si="52"/>
        <v>0.03263708867301518</v>
      </c>
      <c r="U39" s="47">
        <f t="shared" si="52"/>
        <v>0.03194842786011602</v>
      </c>
      <c r="V39" s="47">
        <f t="shared" si="52"/>
        <v>0.03900712031446215</v>
      </c>
      <c r="W39" s="47">
        <f t="shared" si="52"/>
        <v>0.03790381119022355</v>
      </c>
      <c r="X39" s="47">
        <f t="shared" si="52"/>
        <v>0.03818473344318864</v>
      </c>
      <c r="Y39" s="47">
        <f t="shared" si="52"/>
        <v>0.038064771473117494</v>
      </c>
      <c r="Z39" s="47">
        <f t="shared" si="52"/>
        <v>0.03705802298319306</v>
      </c>
      <c r="AA39" s="47">
        <f t="shared" si="52"/>
        <v>0.03669085426116983</v>
      </c>
      <c r="AB39" s="47">
        <f t="shared" si="52"/>
        <v>0.03379407052294405</v>
      </c>
      <c r="AC39" s="47">
        <f t="shared" si="52"/>
        <v>0.03270094250087313</v>
      </c>
      <c r="AD39" s="47">
        <f t="shared" si="52"/>
        <v>0.03090197278013892</v>
      </c>
      <c r="AE39" s="47">
        <f t="shared" si="52"/>
        <v>0.03178309614827553</v>
      </c>
      <c r="AF39" s="47">
        <f t="shared" si="52"/>
        <v>0.03246475727095447</v>
      </c>
      <c r="AG39" s="47">
        <f t="shared" si="52"/>
        <v>0.03796863106857827</v>
      </c>
      <c r="AH39" s="47">
        <f t="shared" si="52"/>
        <v>0.036547340968098925</v>
      </c>
      <c r="AI39" s="47">
        <f t="shared" si="52"/>
        <v>0.035687132562211205</v>
      </c>
      <c r="AJ39" s="47">
        <f t="shared" si="52"/>
        <v>0.03581670114814089</v>
      </c>
      <c r="AK39" s="47">
        <f t="shared" si="52"/>
        <v>0.03571960344403346</v>
      </c>
      <c r="AL39" s="47">
        <f t="shared" si="52"/>
        <v>0.034135170457675654</v>
      </c>
      <c r="AM39" s="47">
        <f t="shared" si="52"/>
        <v>0.031119188731831993</v>
      </c>
      <c r="AN39" s="47">
        <f t="shared" si="52"/>
        <v>0.02376455728252111</v>
      </c>
      <c r="AO39" s="47">
        <f t="shared" si="52"/>
        <v>0.024016463374255403</v>
      </c>
      <c r="AP39" s="47">
        <f t="shared" si="52"/>
        <v>0.023350027035037038</v>
      </c>
      <c r="AQ39" s="47">
        <f t="shared" si="52"/>
        <v>0.02061276831490409</v>
      </c>
      <c r="AR39" s="47">
        <f t="shared" si="52"/>
        <v>0.02094113080989495</v>
      </c>
      <c r="AS39" s="47">
        <f t="shared" si="52"/>
        <v>0.0211148856989606</v>
      </c>
      <c r="AT39" s="47">
        <f aca="true" t="shared" si="54" ref="D39:BH42">AT29/AT$24</f>
        <v>0.020764085873806536</v>
      </c>
      <c r="AU39" s="47">
        <f t="shared" si="54"/>
        <v>0.020742255374914916</v>
      </c>
      <c r="AV39" s="47">
        <f t="shared" si="54"/>
        <v>0.01871930491365652</v>
      </c>
      <c r="AW39" s="47">
        <f t="shared" si="54"/>
        <v>0.017652749914209127</v>
      </c>
      <c r="AX39" s="47">
        <f t="shared" si="54"/>
        <v>0.016708586580077463</v>
      </c>
      <c r="AY39" s="47">
        <f t="shared" si="54"/>
        <v>0.016720978222970202</v>
      </c>
      <c r="AZ39" s="47">
        <f t="shared" si="54"/>
        <v>0.015735677812467153</v>
      </c>
      <c r="BA39" s="47">
        <f t="shared" si="54"/>
        <v>0.015291418471567014</v>
      </c>
      <c r="BB39" s="47">
        <f t="shared" si="54"/>
        <v>0.014400525035910156</v>
      </c>
      <c r="BC39" s="47">
        <f t="shared" si="54"/>
        <v>0.014380889133422857</v>
      </c>
      <c r="BD39" s="47">
        <f t="shared" si="54"/>
        <v>0.014416046725764811</v>
      </c>
      <c r="BE39" s="47">
        <f t="shared" si="54"/>
        <v>0.013661254864012807</v>
      </c>
      <c r="BF39" s="47">
        <f t="shared" si="54"/>
        <v>0.012760903170538136</v>
      </c>
      <c r="BG39" s="47">
        <f t="shared" si="54"/>
        <v>0.01274147815646402</v>
      </c>
      <c r="BH39" s="47">
        <f t="shared" si="54"/>
        <v>0.012659383047062114</v>
      </c>
    </row>
    <row r="40" spans="2:60" ht="12.75">
      <c r="B40" s="1" t="s">
        <v>225</v>
      </c>
      <c r="C40" s="47">
        <f t="shared" si="51"/>
        <v>0.03756329591732366</v>
      </c>
      <c r="D40" s="47">
        <f t="shared" si="54"/>
        <v>0.039520261271920494</v>
      </c>
      <c r="E40" s="47">
        <f t="shared" si="54"/>
        <v>0.05242856980634991</v>
      </c>
      <c r="F40" s="47">
        <f t="shared" si="54"/>
        <v>0.04719372843234154</v>
      </c>
      <c r="G40" s="47">
        <f t="shared" si="54"/>
        <v>0.04149219583711663</v>
      </c>
      <c r="H40" s="47">
        <f t="shared" si="54"/>
        <v>0.03688741181769014</v>
      </c>
      <c r="I40" s="47">
        <f t="shared" si="54"/>
        <v>0.03785646877873121</v>
      </c>
      <c r="J40" s="47">
        <f t="shared" si="54"/>
        <v>0.03807684361946682</v>
      </c>
      <c r="K40" s="47">
        <f t="shared" si="54"/>
        <v>0.047530849248871354</v>
      </c>
      <c r="L40" s="47">
        <f t="shared" si="54"/>
        <v>0.04204283156855276</v>
      </c>
      <c r="M40" s="47">
        <f t="shared" si="54"/>
        <v>0.03531744391948947</v>
      </c>
      <c r="N40" s="47">
        <f t="shared" si="54"/>
        <v>0.042792923307102174</v>
      </c>
      <c r="O40" s="47">
        <f t="shared" si="54"/>
        <v>0.039982098858620724</v>
      </c>
      <c r="P40" s="47">
        <f t="shared" si="54"/>
        <v>0.040017584679435524</v>
      </c>
      <c r="Q40" s="47">
        <f t="shared" si="54"/>
        <v>0.038400393663561266</v>
      </c>
      <c r="R40" s="47">
        <f t="shared" si="54"/>
        <v>0.03598480652571515</v>
      </c>
      <c r="S40" s="47">
        <f t="shared" si="54"/>
        <v>0.03884363956757999</v>
      </c>
      <c r="T40" s="47">
        <f t="shared" si="54"/>
        <v>0.049577821088385064</v>
      </c>
      <c r="U40" s="47">
        <f t="shared" si="54"/>
        <v>0.04277722007745488</v>
      </c>
      <c r="V40" s="47">
        <f t="shared" si="54"/>
        <v>0.04637995833702962</v>
      </c>
      <c r="W40" s="47">
        <f t="shared" si="54"/>
        <v>0.045451632773732424</v>
      </c>
      <c r="X40" s="47">
        <f t="shared" si="54"/>
        <v>0.049197197580199664</v>
      </c>
      <c r="Y40" s="47">
        <f t="shared" si="54"/>
        <v>0.05991945433717998</v>
      </c>
      <c r="Z40" s="47">
        <f t="shared" si="54"/>
        <v>0.062302697612108084</v>
      </c>
      <c r="AA40" s="47">
        <f t="shared" si="54"/>
        <v>0.06712523841054609</v>
      </c>
      <c r="AB40" s="47">
        <f t="shared" si="54"/>
        <v>0.08389332595355994</v>
      </c>
      <c r="AC40" s="47">
        <f t="shared" si="54"/>
        <v>0.08618108944905943</v>
      </c>
      <c r="AD40" s="47">
        <f t="shared" si="54"/>
        <v>0.0777236646560607</v>
      </c>
      <c r="AE40" s="47">
        <f t="shared" si="54"/>
        <v>0.07767478889520295</v>
      </c>
      <c r="AF40" s="47">
        <f t="shared" si="54"/>
        <v>0.07878822697793204</v>
      </c>
      <c r="AG40" s="47">
        <f t="shared" si="54"/>
        <v>0.08392371208306951</v>
      </c>
      <c r="AH40" s="47">
        <f t="shared" si="54"/>
        <v>0.09907709370346196</v>
      </c>
      <c r="AI40" s="47">
        <f t="shared" si="54"/>
        <v>0.11985621369942454</v>
      </c>
      <c r="AJ40" s="47">
        <f t="shared" si="54"/>
        <v>0.13789933497210416</v>
      </c>
      <c r="AK40" s="47">
        <f t="shared" si="54"/>
        <v>0.13378338919671337</v>
      </c>
      <c r="AL40" s="47">
        <f t="shared" si="54"/>
        <v>0.12808901282266327</v>
      </c>
      <c r="AM40" s="47">
        <f t="shared" si="54"/>
        <v>0.1202408625155702</v>
      </c>
      <c r="AN40" s="47">
        <f t="shared" si="54"/>
        <v>0.11999870560053143</v>
      </c>
      <c r="AO40" s="47">
        <f t="shared" si="54"/>
        <v>0.11788958416093831</v>
      </c>
      <c r="AP40" s="47">
        <f t="shared" si="54"/>
        <v>0.10331864463339138</v>
      </c>
      <c r="AQ40" s="47">
        <f t="shared" si="54"/>
        <v>0.08473710682463588</v>
      </c>
      <c r="AR40" s="47">
        <f t="shared" si="54"/>
        <v>0.08755409501928155</v>
      </c>
      <c r="AS40" s="47">
        <f t="shared" si="54"/>
        <v>0.08560143139536873</v>
      </c>
      <c r="AT40" s="47">
        <f t="shared" si="54"/>
        <v>0.08573105342560366</v>
      </c>
      <c r="AU40" s="47">
        <f t="shared" si="54"/>
        <v>0.09156944026782353</v>
      </c>
      <c r="AV40" s="47">
        <f t="shared" si="54"/>
        <v>0.0865827399284089</v>
      </c>
      <c r="AW40" s="47">
        <f t="shared" si="54"/>
        <v>0.0898188971431979</v>
      </c>
      <c r="AX40" s="47">
        <f t="shared" si="54"/>
        <v>0.0738632215400045</v>
      </c>
      <c r="AY40" s="47">
        <f t="shared" si="54"/>
        <v>0.07207477383783466</v>
      </c>
      <c r="AZ40" s="47">
        <f t="shared" si="54"/>
        <v>0.06335813759551175</v>
      </c>
      <c r="BA40" s="47">
        <f t="shared" si="54"/>
        <v>0.06712438403803839</v>
      </c>
      <c r="BB40" s="47">
        <f t="shared" si="54"/>
        <v>0.06388876187466234</v>
      </c>
      <c r="BC40" s="47">
        <f t="shared" si="54"/>
        <v>0.06774607182404371</v>
      </c>
      <c r="BD40" s="47">
        <f t="shared" si="54"/>
        <v>0.07361182255304793</v>
      </c>
      <c r="BE40" s="47">
        <f t="shared" si="54"/>
        <v>0.07327400336152323</v>
      </c>
      <c r="BF40" s="47">
        <f t="shared" si="54"/>
        <v>0.07443860182813912</v>
      </c>
      <c r="BG40" s="47">
        <f t="shared" si="54"/>
        <v>0.08443928744368528</v>
      </c>
      <c r="BH40" s="47">
        <f t="shared" si="54"/>
        <v>0.07960391712644145</v>
      </c>
    </row>
    <row r="41" spans="2:60" ht="12.75">
      <c r="B41" s="1" t="s">
        <v>4</v>
      </c>
      <c r="C41" s="47">
        <f t="shared" si="51"/>
        <v>0.03</v>
      </c>
      <c r="D41" s="47">
        <f t="shared" si="54"/>
        <v>0.03</v>
      </c>
      <c r="E41" s="47">
        <f t="shared" si="54"/>
        <v>0.03</v>
      </c>
      <c r="F41" s="47">
        <f t="shared" si="54"/>
        <v>0.03</v>
      </c>
      <c r="G41" s="47">
        <f t="shared" si="54"/>
        <v>0.03</v>
      </c>
      <c r="H41" s="47">
        <f t="shared" si="54"/>
        <v>0.03</v>
      </c>
      <c r="I41" s="47">
        <f t="shared" si="54"/>
        <v>0.03</v>
      </c>
      <c r="J41" s="47">
        <f t="shared" si="54"/>
        <v>0.029999999999999992</v>
      </c>
      <c r="K41" s="47">
        <f t="shared" si="54"/>
        <v>0.03</v>
      </c>
      <c r="L41" s="47">
        <f t="shared" si="54"/>
        <v>0.029999999999999995</v>
      </c>
      <c r="M41" s="47">
        <f t="shared" si="54"/>
        <v>0.03</v>
      </c>
      <c r="N41" s="47">
        <f t="shared" si="54"/>
        <v>0.030000000000000002</v>
      </c>
      <c r="O41" s="47">
        <f t="shared" si="54"/>
        <v>0.03</v>
      </c>
      <c r="P41" s="47">
        <f t="shared" si="54"/>
        <v>0.029999999999999995</v>
      </c>
      <c r="Q41" s="47">
        <f t="shared" si="54"/>
        <v>0.03</v>
      </c>
      <c r="R41" s="47">
        <f t="shared" si="54"/>
        <v>0.03</v>
      </c>
      <c r="S41" s="47">
        <f t="shared" si="54"/>
        <v>0.030000000000000002</v>
      </c>
      <c r="T41" s="47">
        <f t="shared" si="54"/>
        <v>0.030000000000000002</v>
      </c>
      <c r="U41" s="47">
        <f t="shared" si="54"/>
        <v>0.029999999999999995</v>
      </c>
      <c r="V41" s="47">
        <f t="shared" si="54"/>
        <v>0.029999999999999995</v>
      </c>
      <c r="W41" s="47">
        <f t="shared" si="54"/>
        <v>0.03</v>
      </c>
      <c r="X41" s="47">
        <f t="shared" si="54"/>
        <v>0.029999999999999995</v>
      </c>
      <c r="Y41" s="47">
        <f t="shared" si="54"/>
        <v>0.03</v>
      </c>
      <c r="Z41" s="47">
        <f t="shared" si="54"/>
        <v>0.03</v>
      </c>
      <c r="AA41" s="47">
        <f t="shared" si="54"/>
        <v>0.03</v>
      </c>
      <c r="AB41" s="47">
        <f t="shared" si="54"/>
        <v>0.030000000000000002</v>
      </c>
      <c r="AC41" s="47">
        <f t="shared" si="54"/>
        <v>0.030000000000000002</v>
      </c>
      <c r="AD41" s="47">
        <f t="shared" si="54"/>
        <v>0.03</v>
      </c>
      <c r="AE41" s="47">
        <f t="shared" si="54"/>
        <v>0.03</v>
      </c>
      <c r="AF41" s="47">
        <f t="shared" si="54"/>
        <v>0.03</v>
      </c>
      <c r="AG41" s="47">
        <f t="shared" si="54"/>
        <v>0.03</v>
      </c>
      <c r="AH41" s="47">
        <f t="shared" si="54"/>
        <v>0.03</v>
      </c>
      <c r="AI41" s="47">
        <f t="shared" si="54"/>
        <v>0.03</v>
      </c>
      <c r="AJ41" s="47">
        <f t="shared" si="54"/>
        <v>0.03</v>
      </c>
      <c r="AK41" s="47">
        <f t="shared" si="54"/>
        <v>0.03</v>
      </c>
      <c r="AL41" s="47">
        <f t="shared" si="54"/>
        <v>0.03</v>
      </c>
      <c r="AM41" s="47">
        <f t="shared" si="54"/>
        <v>0.03</v>
      </c>
      <c r="AN41" s="47">
        <f t="shared" si="54"/>
        <v>0.030000000000000002</v>
      </c>
      <c r="AO41" s="47">
        <f t="shared" si="54"/>
        <v>0.029999999999999995</v>
      </c>
      <c r="AP41" s="47">
        <f t="shared" si="54"/>
        <v>0.029999999999999995</v>
      </c>
      <c r="AQ41" s="47">
        <f t="shared" si="54"/>
        <v>0.029999999999999995</v>
      </c>
      <c r="AR41" s="47">
        <f t="shared" si="54"/>
        <v>0.03</v>
      </c>
      <c r="AS41" s="47">
        <f t="shared" si="54"/>
        <v>0.03</v>
      </c>
      <c r="AT41" s="47">
        <f t="shared" si="54"/>
        <v>0.030000000000000002</v>
      </c>
      <c r="AU41" s="47">
        <f t="shared" si="54"/>
        <v>0.030000000000000002</v>
      </c>
      <c r="AV41" s="47">
        <f t="shared" si="54"/>
        <v>0.03</v>
      </c>
      <c r="AW41" s="47">
        <f t="shared" si="54"/>
        <v>0.03</v>
      </c>
      <c r="AX41" s="47">
        <f t="shared" si="54"/>
        <v>0.03</v>
      </c>
      <c r="AY41" s="47">
        <f t="shared" si="54"/>
        <v>0.030000000000000002</v>
      </c>
      <c r="AZ41" s="47">
        <f t="shared" si="54"/>
        <v>0.03</v>
      </c>
      <c r="BA41" s="47">
        <f t="shared" si="54"/>
        <v>0.030000000000000002</v>
      </c>
      <c r="BB41" s="47">
        <f t="shared" si="54"/>
        <v>0.03</v>
      </c>
      <c r="BC41" s="47">
        <f t="shared" si="54"/>
        <v>0.03</v>
      </c>
      <c r="BD41" s="47">
        <f t="shared" si="54"/>
        <v>0.03</v>
      </c>
      <c r="BE41" s="47">
        <f t="shared" si="54"/>
        <v>0.029999999999999995</v>
      </c>
      <c r="BF41" s="47">
        <f t="shared" si="54"/>
        <v>0.03</v>
      </c>
      <c r="BG41" s="47">
        <f t="shared" si="54"/>
        <v>0.03</v>
      </c>
      <c r="BH41" s="47">
        <f t="shared" si="54"/>
        <v>0.03</v>
      </c>
    </row>
    <row r="42" spans="2:60" ht="12.75">
      <c r="B42" s="1" t="s">
        <v>253</v>
      </c>
      <c r="C42" s="47">
        <f t="shared" si="51"/>
        <v>0.00822428794551981</v>
      </c>
      <c r="D42" s="47">
        <f t="shared" si="54"/>
        <v>0.007516351005449522</v>
      </c>
      <c r="E42" s="47">
        <f t="shared" si="54"/>
        <v>0.007731506766050124</v>
      </c>
      <c r="F42" s="47">
        <f t="shared" si="54"/>
        <v>0.007687788411118738</v>
      </c>
      <c r="G42" s="47">
        <f t="shared" si="54"/>
        <v>0.007674625398056603</v>
      </c>
      <c r="H42" s="47">
        <f t="shared" si="54"/>
        <v>0.007564925429841363</v>
      </c>
      <c r="I42" s="47">
        <f t="shared" si="54"/>
        <v>0.007420133535335371</v>
      </c>
      <c r="J42" s="47">
        <f t="shared" si="54"/>
        <v>0.011658234744017597</v>
      </c>
      <c r="K42" s="47">
        <f t="shared" si="54"/>
        <v>0.01207335475408246</v>
      </c>
      <c r="L42" s="47">
        <f t="shared" si="54"/>
        <v>0.012674256126427743</v>
      </c>
      <c r="M42" s="47">
        <f t="shared" si="54"/>
        <v>0.013822971215049834</v>
      </c>
      <c r="N42" s="47">
        <f t="shared" si="54"/>
        <v>0.013350711619577946</v>
      </c>
      <c r="O42" s="47">
        <f t="shared" si="54"/>
        <v>0.013901910378077888</v>
      </c>
      <c r="P42" s="47">
        <f t="shared" si="54"/>
        <v>0.0149666939805937</v>
      </c>
      <c r="Q42" s="47">
        <f t="shared" si="54"/>
        <v>0.015315912087857923</v>
      </c>
      <c r="R42" s="47">
        <f t="shared" si="54"/>
        <v>0.01720804154790711</v>
      </c>
      <c r="S42" s="47">
        <f t="shared" si="54"/>
        <v>0.017578027449314245</v>
      </c>
      <c r="T42" s="47">
        <f t="shared" si="54"/>
        <v>0.01790425495409404</v>
      </c>
      <c r="U42" s="47">
        <f t="shared" si="54"/>
        <v>0.017823572725259664</v>
      </c>
      <c r="V42" s="47">
        <f t="shared" si="54"/>
        <v>0.022113704924555576</v>
      </c>
      <c r="W42" s="47">
        <f t="shared" si="54"/>
        <v>0.02217561398231598</v>
      </c>
      <c r="X42" s="47">
        <f t="shared" si="54"/>
        <v>0.023102023725123256</v>
      </c>
      <c r="Y42" s="47">
        <f t="shared" si="54"/>
        <v>0.02337659175955633</v>
      </c>
      <c r="Z42" s="47">
        <f t="shared" si="54"/>
        <v>0.024661786064366236</v>
      </c>
      <c r="AA42" s="47">
        <f t="shared" si="54"/>
        <v>0.025150210455013824</v>
      </c>
      <c r="AB42" s="47">
        <f t="shared" si="54"/>
        <v>0.025079169715954232</v>
      </c>
      <c r="AC42" s="47">
        <f t="shared" si="54"/>
        <v>0.025732226188626788</v>
      </c>
      <c r="AD42" s="47">
        <f t="shared" si="54"/>
        <v>0.026042610997519283</v>
      </c>
      <c r="AE42" s="47">
        <f t="shared" si="54"/>
        <v>0.026108737296673817</v>
      </c>
      <c r="AF42" s="47">
        <f t="shared" si="54"/>
        <v>0.026250104958000817</v>
      </c>
      <c r="AG42" s="47">
        <f t="shared" si="54"/>
        <v>0.026471151361557456</v>
      </c>
      <c r="AH42" s="47">
        <f t="shared" si="54"/>
        <v>0.02729733922646485</v>
      </c>
      <c r="AI42" s="47">
        <f t="shared" si="54"/>
        <v>0.027315002313553056</v>
      </c>
      <c r="AJ42" s="47">
        <f t="shared" si="54"/>
        <v>0.028405574016064153</v>
      </c>
      <c r="AK42" s="47">
        <f t="shared" si="54"/>
        <v>0.028589454053737338</v>
      </c>
      <c r="AL42" s="47">
        <f t="shared" si="54"/>
        <v>0.028961865368391366</v>
      </c>
      <c r="AM42" s="47">
        <f t="shared" si="54"/>
        <v>0.029587696646073185</v>
      </c>
      <c r="AN42" s="47">
        <f t="shared" si="54"/>
        <v>0.030195604739808337</v>
      </c>
      <c r="AO42" s="47">
        <f t="shared" si="54"/>
        <v>0.030669991490756547</v>
      </c>
      <c r="AP42" s="47">
        <f t="shared" si="54"/>
        <v>0.030312765602893716</v>
      </c>
      <c r="AQ42" s="47">
        <f t="shared" si="54"/>
        <v>0.029911216223670933</v>
      </c>
      <c r="AR42" s="47">
        <f t="shared" si="54"/>
        <v>0.03048521414686407</v>
      </c>
      <c r="AS42" s="47">
        <f t="shared" si="54"/>
        <v>0.03050161253145598</v>
      </c>
      <c r="AT42" s="47">
        <f t="shared" si="54"/>
        <v>0.031050551330452012</v>
      </c>
      <c r="AU42" s="47">
        <f t="shared" si="54"/>
        <v>0.03046072194963267</v>
      </c>
      <c r="AV42" s="47">
        <f t="shared" si="54"/>
        <v>0.0301342784490445</v>
      </c>
      <c r="AW42" s="47">
        <f t="shared" si="54"/>
        <v>0.030354916730112317</v>
      </c>
      <c r="AX42" s="47">
        <f t="shared" si="54"/>
        <v>0.0302478355894183</v>
      </c>
      <c r="AY42" s="47">
        <f t="shared" si="54"/>
        <v>0.03150923156601773</v>
      </c>
      <c r="AZ42" s="47">
        <f t="shared" si="54"/>
        <v>0.0320699826363209</v>
      </c>
      <c r="BA42" s="47">
        <f t="shared" si="54"/>
        <v>0.03193662460457665</v>
      </c>
      <c r="BB42" s="47">
        <f t="shared" si="54"/>
        <v>0.031046678838761277</v>
      </c>
      <c r="BC42" s="47">
        <f t="shared" si="54"/>
        <v>0.03175545561473738</v>
      </c>
      <c r="BD42" s="47">
        <f t="shared" si="54"/>
        <v>0.03188287308074743</v>
      </c>
      <c r="BE42" s="47">
        <f t="shared" si="54"/>
        <v>0.03271502130513442</v>
      </c>
      <c r="BF42" s="47">
        <f t="shared" si="54"/>
        <v>0.03320406266530066</v>
      </c>
      <c r="BG42" s="47">
        <f t="shared" si="54"/>
        <v>0.03557653912494304</v>
      </c>
      <c r="BH42" s="47">
        <f t="shared" si="54"/>
        <v>0.03572869058789554</v>
      </c>
    </row>
    <row r="43" spans="1:60" ht="15.75">
      <c r="A43" s="1" t="s">
        <v>259</v>
      </c>
      <c r="B43" s="2" t="s">
        <v>263</v>
      </c>
      <c r="C43" s="47">
        <f>C44+C45+C46+C50+C51</f>
        <v>0.9082332652653933</v>
      </c>
      <c r="D43" s="47">
        <f aca="true" t="shared" si="55" ref="D43:BH43">D44+D45+D46+D50+D51</f>
        <v>1.0873657495405473</v>
      </c>
      <c r="E43" s="47">
        <f t="shared" si="55"/>
        <v>1.0558889541981478</v>
      </c>
      <c r="F43" s="47">
        <f t="shared" si="55"/>
        <v>1.090633290188818</v>
      </c>
      <c r="G43" s="47">
        <f t="shared" si="55"/>
        <v>1.2008919816182708</v>
      </c>
      <c r="H43" s="47">
        <f t="shared" si="55"/>
        <v>1.2261369924227783</v>
      </c>
      <c r="I43" s="47">
        <f t="shared" si="55"/>
        <v>1.2817170579214145</v>
      </c>
      <c r="J43" s="47">
        <f t="shared" si="55"/>
        <v>1.2608476669008173</v>
      </c>
      <c r="K43" s="47">
        <f t="shared" si="55"/>
        <v>1.251125502146834</v>
      </c>
      <c r="L43" s="47">
        <f t="shared" si="55"/>
        <v>1.3737372396268113</v>
      </c>
      <c r="M43" s="47">
        <f t="shared" si="55"/>
        <v>1.5280192713687366</v>
      </c>
      <c r="N43" s="47">
        <f t="shared" si="55"/>
        <v>1.8384960183100314</v>
      </c>
      <c r="O43" s="47">
        <f t="shared" si="55"/>
        <v>1.960601415141738</v>
      </c>
      <c r="P43" s="47">
        <f t="shared" si="55"/>
        <v>2.1635623102213994</v>
      </c>
      <c r="Q43" s="47">
        <f t="shared" si="55"/>
        <v>2.7804357404304554</v>
      </c>
      <c r="R43" s="47">
        <f t="shared" si="55"/>
        <v>3.1542456956795593</v>
      </c>
      <c r="S43" s="47">
        <f t="shared" si="55"/>
        <v>3.5126634840137774</v>
      </c>
      <c r="T43" s="47">
        <f t="shared" si="55"/>
        <v>3.934181561952344</v>
      </c>
      <c r="U43" s="47">
        <f t="shared" si="55"/>
        <v>4.624772767384092</v>
      </c>
      <c r="V43" s="47">
        <f t="shared" si="55"/>
        <v>5.299221999999999</v>
      </c>
      <c r="W43" s="47">
        <f t="shared" si="55"/>
        <v>6.448531400000359</v>
      </c>
      <c r="X43" s="47">
        <f t="shared" si="55"/>
        <v>7.371629000000361</v>
      </c>
      <c r="Y43" s="47">
        <f t="shared" si="55"/>
        <v>8.378845400000358</v>
      </c>
      <c r="Z43" s="47">
        <f t="shared" si="55"/>
        <v>9.43695780000036</v>
      </c>
      <c r="AA43" s="47">
        <f t="shared" si="55"/>
        <v>10.069453000000362</v>
      </c>
      <c r="AB43" s="47">
        <f t="shared" si="55"/>
        <v>11.434822400000359</v>
      </c>
      <c r="AC43" s="47">
        <f t="shared" si="55"/>
        <v>13.68839040000036</v>
      </c>
      <c r="AD43" s="47">
        <f t="shared" si="55"/>
        <v>16.00486120000036</v>
      </c>
      <c r="AE43" s="47">
        <f t="shared" si="55"/>
        <v>17.19914280000036</v>
      </c>
      <c r="AF43" s="47">
        <f t="shared" si="55"/>
        <v>18.28270000000036</v>
      </c>
      <c r="AG43" s="47">
        <f t="shared" si="55"/>
        <v>18.93156380000018</v>
      </c>
      <c r="AH43" s="47">
        <f t="shared" si="55"/>
        <v>19.12187540000018</v>
      </c>
      <c r="AI43" s="47">
        <f t="shared" si="55"/>
        <v>20.163180400000176</v>
      </c>
      <c r="AJ43" s="47">
        <f t="shared" si="55"/>
        <v>21.09234760000018</v>
      </c>
      <c r="AK43" s="47">
        <f t="shared" si="55"/>
        <v>22.718371000000182</v>
      </c>
      <c r="AL43" s="47">
        <f t="shared" si="55"/>
        <v>23.76448860000018</v>
      </c>
      <c r="AM43" s="47">
        <f t="shared" si="55"/>
        <v>25.36734980000018</v>
      </c>
      <c r="AN43" s="47">
        <f t="shared" si="55"/>
        <v>26.845564600000174</v>
      </c>
      <c r="AO43" s="47">
        <f t="shared" si="55"/>
        <v>27.77867280000018</v>
      </c>
      <c r="AP43" s="47">
        <f t="shared" si="55"/>
        <v>27.788498600000178</v>
      </c>
      <c r="AQ43" s="47">
        <f t="shared" si="55"/>
        <v>29.426573600000175</v>
      </c>
      <c r="AR43" s="47">
        <f t="shared" si="55"/>
        <v>31.49827500000018</v>
      </c>
      <c r="AS43" s="47">
        <f t="shared" si="55"/>
        <v>32.594938200000186</v>
      </c>
      <c r="AT43" s="47">
        <f t="shared" si="55"/>
        <v>35.56182340000018</v>
      </c>
      <c r="AU43" s="47">
        <f t="shared" si="55"/>
        <v>35.91708640000018</v>
      </c>
      <c r="AV43" s="47">
        <f t="shared" si="55"/>
        <v>37.98546980000018</v>
      </c>
      <c r="AW43" s="47">
        <f t="shared" si="55"/>
        <v>40.96055900000019</v>
      </c>
      <c r="AX43" s="47">
        <f t="shared" si="55"/>
        <v>43.90502660000018</v>
      </c>
      <c r="AY43" s="47">
        <f t="shared" si="55"/>
        <v>46.87443520000018</v>
      </c>
      <c r="AZ43" s="47">
        <f t="shared" si="55"/>
        <v>51.68714740000018</v>
      </c>
      <c r="BA43" s="47">
        <f t="shared" si="55"/>
        <v>55.43232800000019</v>
      </c>
      <c r="BB43" s="47">
        <f t="shared" si="55"/>
        <v>60.6079158</v>
      </c>
      <c r="BC43" s="47">
        <f t="shared" si="55"/>
        <v>61.626385199999994</v>
      </c>
      <c r="BD43" s="47">
        <f t="shared" si="55"/>
        <v>63.239501000000004</v>
      </c>
      <c r="BE43" s="47">
        <f t="shared" si="55"/>
        <v>66.1911312</v>
      </c>
      <c r="BF43" s="47">
        <f t="shared" si="55"/>
        <v>69.46413260000017</v>
      </c>
      <c r="BG43" s="47">
        <f t="shared" si="55"/>
        <v>74.36087220000017</v>
      </c>
      <c r="BH43" s="47">
        <f t="shared" si="55"/>
        <v>78.2477188</v>
      </c>
    </row>
    <row r="44" spans="2:60" ht="12.75">
      <c r="B44" s="1" t="s">
        <v>1</v>
      </c>
      <c r="C44" s="47">
        <f aca="true" t="shared" si="56" ref="C44:C51">C25+(C35*C$55)+(C$56*C35)</f>
        <v>0.7379742948437674</v>
      </c>
      <c r="D44" s="47">
        <f aca="true" t="shared" si="57" ref="D44:BH44">D25+(D35*D$55)+(D$56*D35)</f>
        <v>0.8870603827484997</v>
      </c>
      <c r="E44" s="47">
        <f t="shared" si="57"/>
        <v>0.8459464854337226</v>
      </c>
      <c r="F44" s="47">
        <f t="shared" si="57"/>
        <v>0.8815227251692794</v>
      </c>
      <c r="G44" s="47">
        <f t="shared" si="57"/>
        <v>0.9812895729226805</v>
      </c>
      <c r="H44" s="47">
        <f t="shared" si="57"/>
        <v>1.0099744796753665</v>
      </c>
      <c r="I44" s="47">
        <f t="shared" si="57"/>
        <v>1.0569358325004303</v>
      </c>
      <c r="J44" s="47">
        <f t="shared" si="57"/>
        <v>0.9956998968638109</v>
      </c>
      <c r="K44" s="47">
        <f t="shared" si="57"/>
        <v>0.9723985029221948</v>
      </c>
      <c r="L44" s="47">
        <f t="shared" si="57"/>
        <v>1.0675446679148386</v>
      </c>
      <c r="M44" s="47">
        <f t="shared" si="57"/>
        <v>1.1834716916685015</v>
      </c>
      <c r="N44" s="47">
        <f t="shared" si="57"/>
        <v>1.4195028326655361</v>
      </c>
      <c r="O44" s="47">
        <f t="shared" si="57"/>
        <v>1.5120318242090458</v>
      </c>
      <c r="P44" s="47">
        <f t="shared" si="57"/>
        <v>1.622004772117282</v>
      </c>
      <c r="Q44" s="47">
        <f t="shared" si="57"/>
        <v>2.074503091358368</v>
      </c>
      <c r="R44" s="47">
        <f t="shared" si="57"/>
        <v>2.3116512840804657</v>
      </c>
      <c r="S44" s="47">
        <f t="shared" si="57"/>
        <v>2.54539763301126</v>
      </c>
      <c r="T44" s="47">
        <f t="shared" si="57"/>
        <v>2.7892593503392127</v>
      </c>
      <c r="U44" s="47">
        <f t="shared" si="57"/>
        <v>3.289116239872559</v>
      </c>
      <c r="V44" s="47">
        <f t="shared" si="57"/>
        <v>3.47621059058206</v>
      </c>
      <c r="W44" s="47">
        <f t="shared" si="57"/>
        <v>4.235308893108389</v>
      </c>
      <c r="X44" s="47">
        <f t="shared" si="57"/>
        <v>4.729375882260259</v>
      </c>
      <c r="Y44" s="47">
        <f t="shared" si="57"/>
        <v>5.23369745404335</v>
      </c>
      <c r="Z44" s="47">
        <f t="shared" si="57"/>
        <v>5.7388504682353005</v>
      </c>
      <c r="AA44" s="47">
        <f t="shared" si="57"/>
        <v>5.996395085284938</v>
      </c>
      <c r="AB44" s="47">
        <f t="shared" si="57"/>
        <v>6.635066030411202</v>
      </c>
      <c r="AC44" s="47">
        <f t="shared" si="57"/>
        <v>7.763982902890345</v>
      </c>
      <c r="AD44" s="47">
        <f t="shared" si="57"/>
        <v>9.104986285402855</v>
      </c>
      <c r="AE44" s="47">
        <f t="shared" si="57"/>
        <v>9.643392010362883</v>
      </c>
      <c r="AF44" s="47">
        <f t="shared" si="57"/>
        <v>10.129538231489352</v>
      </c>
      <c r="AG44" s="47">
        <f t="shared" si="57"/>
        <v>10.272603706092807</v>
      </c>
      <c r="AH44" s="47">
        <f t="shared" si="57"/>
        <v>10.026486231814811</v>
      </c>
      <c r="AI44" s="47">
        <f t="shared" si="57"/>
        <v>10.210723111859968</v>
      </c>
      <c r="AJ44" s="47">
        <f t="shared" si="57"/>
        <v>10.102448855371085</v>
      </c>
      <c r="AK44" s="47">
        <f t="shared" si="57"/>
        <v>10.960124755582072</v>
      </c>
      <c r="AL44" s="47">
        <f t="shared" si="57"/>
        <v>11.635141136701044</v>
      </c>
      <c r="AM44" s="47">
        <f t="shared" si="57"/>
        <v>12.637929930554659</v>
      </c>
      <c r="AN44" s="47">
        <f t="shared" si="57"/>
        <v>13.428361668278567</v>
      </c>
      <c r="AO44" s="47">
        <f t="shared" si="57"/>
        <v>13.862100659160625</v>
      </c>
      <c r="AP44" s="47">
        <f t="shared" si="57"/>
        <v>14.350942392989301</v>
      </c>
      <c r="AQ44" s="47">
        <f t="shared" si="57"/>
        <v>15.862771486661492</v>
      </c>
      <c r="AR44" s="47">
        <f t="shared" si="57"/>
        <v>16.71025120861028</v>
      </c>
      <c r="AS44" s="47">
        <f t="shared" si="57"/>
        <v>17.45788883681044</v>
      </c>
      <c r="AT44" s="47">
        <f t="shared" si="57"/>
        <v>18.97737073001886</v>
      </c>
      <c r="AU44" s="47">
        <f t="shared" si="57"/>
        <v>19.72859608523531</v>
      </c>
      <c r="AV44" s="47">
        <f t="shared" si="57"/>
        <v>21.52477394985199</v>
      </c>
      <c r="AW44" s="47">
        <f t="shared" si="57"/>
        <v>23.517601804987144</v>
      </c>
      <c r="AX44" s="47">
        <f t="shared" si="57"/>
        <v>26.09567284651838</v>
      </c>
      <c r="AY44" s="47">
        <f t="shared" si="57"/>
        <v>27.46574802181888</v>
      </c>
      <c r="AZ44" s="47">
        <f t="shared" si="57"/>
        <v>30.542943124621114</v>
      </c>
      <c r="BA44" s="47">
        <f t="shared" si="57"/>
        <v>32.817009420131846</v>
      </c>
      <c r="BB44" s="47">
        <f t="shared" si="57"/>
        <v>36.62174582589345</v>
      </c>
      <c r="BC44" s="47">
        <f t="shared" si="57"/>
        <v>36.67622640128365</v>
      </c>
      <c r="BD44" s="47">
        <f t="shared" si="57"/>
        <v>37.210434565098026</v>
      </c>
      <c r="BE44" s="47">
        <f t="shared" si="57"/>
        <v>38.69812691849517</v>
      </c>
      <c r="BF44" s="47">
        <f t="shared" si="57"/>
        <v>40.537382075233026</v>
      </c>
      <c r="BG44" s="47">
        <f t="shared" si="57"/>
        <v>41.57024757289475</v>
      </c>
      <c r="BH44" s="47">
        <f t="shared" si="57"/>
        <v>44.22521098176242</v>
      </c>
    </row>
    <row r="45" spans="2:60" ht="12.75">
      <c r="B45" s="1" t="s">
        <v>2</v>
      </c>
      <c r="C45" s="47">
        <f t="shared" si="56"/>
        <v>0.04979714596828181</v>
      </c>
      <c r="D45" s="47">
        <f aca="true" t="shared" si="58" ref="D45:BH49">D26+(D36*D$55)+(D$56*D36)</f>
        <v>0.054486817632336454</v>
      </c>
      <c r="E45" s="47">
        <f t="shared" si="58"/>
        <v>0.05442408395720379</v>
      </c>
      <c r="F45" s="47">
        <f t="shared" si="58"/>
        <v>0.05589705312729262</v>
      </c>
      <c r="G45" s="47">
        <f t="shared" si="58"/>
        <v>0.06144264068300071</v>
      </c>
      <c r="H45" s="47">
        <f t="shared" si="58"/>
        <v>0.06183756609632188</v>
      </c>
      <c r="I45" s="47">
        <f t="shared" si="58"/>
        <v>0.06340341149529384</v>
      </c>
      <c r="J45" s="47">
        <f t="shared" si="58"/>
        <v>0.09799505384784422</v>
      </c>
      <c r="K45" s="47">
        <f t="shared" si="58"/>
        <v>0.10070188019532189</v>
      </c>
      <c r="L45" s="47">
        <f t="shared" si="58"/>
        <v>0.11607398416961366</v>
      </c>
      <c r="M45" s="47">
        <f t="shared" si="58"/>
        <v>0.1408117760278098</v>
      </c>
      <c r="N45" s="47">
        <f t="shared" si="58"/>
        <v>0.16363486769466354</v>
      </c>
      <c r="O45" s="47">
        <f t="shared" si="58"/>
        <v>0.18170736773622084</v>
      </c>
      <c r="P45" s="47">
        <f t="shared" si="58"/>
        <v>0.2158758333668668</v>
      </c>
      <c r="Q45" s="47">
        <f t="shared" si="58"/>
        <v>0.2838993957758067</v>
      </c>
      <c r="R45" s="47">
        <f t="shared" si="58"/>
        <v>0.36185593989040676</v>
      </c>
      <c r="S45" s="47">
        <f t="shared" si="58"/>
        <v>0.41163796761465316</v>
      </c>
      <c r="T45" s="47">
        <f t="shared" si="58"/>
        <v>0.4695905981392713</v>
      </c>
      <c r="U45" s="47">
        <f t="shared" si="58"/>
        <v>0.5495331583818052</v>
      </c>
      <c r="V45" s="47">
        <f t="shared" si="58"/>
        <v>0.7812362109180884</v>
      </c>
      <c r="W45" s="47">
        <f t="shared" si="58"/>
        <v>0.9533342871950108</v>
      </c>
      <c r="X45" s="47">
        <f t="shared" si="58"/>
        <v>1.1353303203387664</v>
      </c>
      <c r="Y45" s="47">
        <f t="shared" si="58"/>
        <v>1.3057923222149663</v>
      </c>
      <c r="Z45" s="47">
        <f t="shared" si="58"/>
        <v>1.5515482290804075</v>
      </c>
      <c r="AA45" s="47">
        <f t="shared" si="58"/>
        <v>1.6883257474458628</v>
      </c>
      <c r="AB45" s="47">
        <f t="shared" si="58"/>
        <v>1.9118390109426937</v>
      </c>
      <c r="AC45" s="47">
        <f t="shared" si="58"/>
        <v>2.3482183862069124</v>
      </c>
      <c r="AD45" s="47">
        <f t="shared" si="58"/>
        <v>2.778722495339327</v>
      </c>
      <c r="AE45" s="47">
        <f t="shared" si="58"/>
        <v>2.9936526739545886</v>
      </c>
      <c r="AF45" s="47">
        <f t="shared" si="58"/>
        <v>3.1994852927710067</v>
      </c>
      <c r="AG45" s="47">
        <f t="shared" si="58"/>
        <v>3.3409352724052446</v>
      </c>
      <c r="AH45" s="47">
        <f t="shared" si="58"/>
        <v>3.4798421295999886</v>
      </c>
      <c r="AI45" s="47">
        <f t="shared" si="58"/>
        <v>3.6717154618306167</v>
      </c>
      <c r="AJ45" s="47">
        <f t="shared" si="58"/>
        <v>3.994268272829055</v>
      </c>
      <c r="AK45" s="47">
        <f t="shared" si="58"/>
        <v>4.330038825868426</v>
      </c>
      <c r="AL45" s="47">
        <f t="shared" si="58"/>
        <v>4.588426129212511</v>
      </c>
      <c r="AM45" s="47">
        <f t="shared" si="58"/>
        <v>5.003743003981538</v>
      </c>
      <c r="AN45" s="47">
        <f t="shared" si="58"/>
        <v>5.404120384523975</v>
      </c>
      <c r="AO45" s="47">
        <f t="shared" si="58"/>
        <v>5.679811056003439</v>
      </c>
      <c r="AP45" s="47">
        <f t="shared" si="58"/>
        <v>5.615641630120971</v>
      </c>
      <c r="AQ45" s="47">
        <f t="shared" si="58"/>
        <v>5.867897371142481</v>
      </c>
      <c r="AR45" s="47">
        <f t="shared" si="58"/>
        <v>6.401544390878803</v>
      </c>
      <c r="AS45" s="47">
        <f t="shared" si="58"/>
        <v>6.627987836421058</v>
      </c>
      <c r="AT45" s="47">
        <f t="shared" si="58"/>
        <v>7.361428152574501</v>
      </c>
      <c r="AU45" s="47">
        <f t="shared" si="58"/>
        <v>7.29373588047559</v>
      </c>
      <c r="AV45" s="47">
        <f t="shared" si="58"/>
        <v>7.631098159806507</v>
      </c>
      <c r="AW45" s="47">
        <f t="shared" si="58"/>
        <v>8.289029051092388</v>
      </c>
      <c r="AX45" s="47">
        <f t="shared" si="58"/>
        <v>8.853546840972284</v>
      </c>
      <c r="AY45" s="47">
        <f t="shared" si="58"/>
        <v>9.846516221620655</v>
      </c>
      <c r="AZ45" s="47">
        <f t="shared" si="58"/>
        <v>11.050706130926432</v>
      </c>
      <c r="BA45" s="47">
        <f t="shared" si="58"/>
        <v>11.80214300195846</v>
      </c>
      <c r="BB45" s="47">
        <f t="shared" si="58"/>
        <v>12.544496646195235</v>
      </c>
      <c r="BC45" s="47">
        <f t="shared" si="58"/>
        <v>13.046492932768725</v>
      </c>
      <c r="BD45" s="47">
        <f t="shared" si="58"/>
        <v>13.441713227152</v>
      </c>
      <c r="BE45" s="47">
        <f t="shared" si="58"/>
        <v>14.436295116126319</v>
      </c>
      <c r="BF45" s="47">
        <f t="shared" si="58"/>
        <v>15.376609412274403</v>
      </c>
      <c r="BG45" s="47">
        <f t="shared" si="58"/>
        <v>17.636683194587974</v>
      </c>
      <c r="BH45" s="47">
        <f t="shared" si="58"/>
        <v>18.63792356142572</v>
      </c>
    </row>
    <row r="46" spans="2:60" ht="12.75">
      <c r="B46" s="1" t="s">
        <v>3</v>
      </c>
      <c r="C46" s="47">
        <f t="shared" si="56"/>
        <v>0.08574525460014004</v>
      </c>
      <c r="D46" s="47">
        <f aca="true" t="shared" si="59" ref="D46:R46">D27+(D37*D$55)+(D$56*D37)</f>
        <v>0.10502455402864437</v>
      </c>
      <c r="E46" s="47">
        <f t="shared" si="59"/>
        <v>0.11567810358769624</v>
      </c>
      <c r="F46" s="47">
        <f t="shared" si="59"/>
        <v>0.11210995521748736</v>
      </c>
      <c r="G46" s="47">
        <f t="shared" si="59"/>
        <v>0.11291661246159153</v>
      </c>
      <c r="H46" s="47">
        <f t="shared" si="59"/>
        <v>0.10826520196395824</v>
      </c>
      <c r="I46" s="47">
        <f t="shared" si="59"/>
        <v>0.11341579046375357</v>
      </c>
      <c r="J46" s="47">
        <f t="shared" si="59"/>
        <v>0.11462802810496119</v>
      </c>
      <c r="K46" s="47">
        <f t="shared" si="59"/>
        <v>0.12538607193561405</v>
      </c>
      <c r="L46" s="47">
        <f t="shared" si="59"/>
        <v>0.13149537272811268</v>
      </c>
      <c r="M46" s="47">
        <f t="shared" si="59"/>
        <v>0.13677345912719188</v>
      </c>
      <c r="N46" s="47">
        <f t="shared" si="59"/>
        <v>0.17565820724633124</v>
      </c>
      <c r="O46" s="47">
        <f t="shared" si="59"/>
        <v>0.18078807558178583</v>
      </c>
      <c r="P46" s="47">
        <f t="shared" si="59"/>
        <v>0.22839346042557843</v>
      </c>
      <c r="Q46" s="47">
        <f t="shared" si="59"/>
        <v>0.2960352717169965</v>
      </c>
      <c r="R46" s="47">
        <f t="shared" si="59"/>
        <v>0.33183270985473895</v>
      </c>
      <c r="S46" s="47">
        <f t="shared" si="58"/>
        <v>0.3885022837252525</v>
      </c>
      <c r="T46" s="47">
        <f t="shared" si="58"/>
        <v>0.4868675768943992</v>
      </c>
      <c r="U46" s="47">
        <f t="shared" si="58"/>
        <v>0.5649502123509343</v>
      </c>
      <c r="V46" s="47">
        <f t="shared" si="58"/>
        <v>0.7656131068621379</v>
      </c>
      <c r="W46" s="47">
        <f t="shared" si="58"/>
        <v>0.9234321346176977</v>
      </c>
      <c r="X46" s="47">
        <f t="shared" si="58"/>
        <v>1.1154743793505089</v>
      </c>
      <c r="Y46" s="47">
        <f t="shared" si="58"/>
        <v>1.392121413409787</v>
      </c>
      <c r="Z46" s="47">
        <f t="shared" si="58"/>
        <v>1.63071813432258</v>
      </c>
      <c r="AA46" s="47">
        <f t="shared" si="58"/>
        <v>1.8293997151526695</v>
      </c>
      <c r="AB46" s="47">
        <f t="shared" si="58"/>
        <v>2.2580968350050488</v>
      </c>
      <c r="AC46" s="47">
        <f t="shared" si="58"/>
        <v>2.8133046409720563</v>
      </c>
      <c r="AD46" s="47">
        <f t="shared" si="58"/>
        <v>3.224198208957267</v>
      </c>
      <c r="AE46" s="47">
        <f t="shared" si="58"/>
        <v>3.59707593058969</v>
      </c>
      <c r="AF46" s="47">
        <f t="shared" si="58"/>
        <v>3.9252726818243393</v>
      </c>
      <c r="AG46" s="47">
        <f t="shared" si="58"/>
        <v>4.248937616641339</v>
      </c>
      <c r="AH46" s="47">
        <f t="shared" si="58"/>
        <v>4.519914457145376</v>
      </c>
      <c r="AI46" s="47">
        <f t="shared" si="58"/>
        <v>5.125089095034992</v>
      </c>
      <c r="AJ46" s="47">
        <f t="shared" si="58"/>
        <v>5.763719802875678</v>
      </c>
      <c r="AK46" s="47">
        <f t="shared" si="58"/>
        <v>6.097150464669413</v>
      </c>
      <c r="AL46" s="47">
        <f t="shared" si="58"/>
        <v>6.139722756704743</v>
      </c>
      <c r="AM46" s="47">
        <f t="shared" si="58"/>
        <v>6.21409492086675</v>
      </c>
      <c r="AN46" s="47">
        <f t="shared" si="58"/>
        <v>6.39709755151903</v>
      </c>
      <c r="AO46" s="47">
        <f t="shared" si="58"/>
        <v>6.551429242435596</v>
      </c>
      <c r="AP46" s="47">
        <f t="shared" si="58"/>
        <v>6.145913374371756</v>
      </c>
      <c r="AQ46" s="47">
        <f t="shared" si="58"/>
        <v>5.932922928524825</v>
      </c>
      <c r="AR46" s="47">
        <f t="shared" si="58"/>
        <v>6.48129949187927</v>
      </c>
      <c r="AS46" s="47">
        <f t="shared" si="58"/>
        <v>6.53701520530552</v>
      </c>
      <c r="AT46" s="47">
        <f t="shared" si="58"/>
        <v>7.051955592520634</v>
      </c>
      <c r="AU46" s="47">
        <f t="shared" si="58"/>
        <v>6.723181460217934</v>
      </c>
      <c r="AV46" s="47">
        <f t="shared" si="58"/>
        <v>6.545368872370703</v>
      </c>
      <c r="AW46" s="47">
        <f t="shared" si="58"/>
        <v>6.681757016256784</v>
      </c>
      <c r="AX46" s="47">
        <f t="shared" si="58"/>
        <v>6.310624088363669</v>
      </c>
      <c r="AY46" s="47">
        <f t="shared" si="58"/>
        <v>6.678960467317538</v>
      </c>
      <c r="AZ46" s="47">
        <f t="shared" si="58"/>
        <v>6.885277802813661</v>
      </c>
      <c r="BA46" s="47">
        <f t="shared" si="58"/>
        <v>7.379884287616108</v>
      </c>
      <c r="BB46" s="47">
        <f t="shared" si="58"/>
        <v>7.7417613569820345</v>
      </c>
      <c r="BC46" s="47">
        <f t="shared" si="58"/>
        <v>8.097900370032312</v>
      </c>
      <c r="BD46" s="47">
        <f t="shared" si="58"/>
        <v>8.673911193677172</v>
      </c>
      <c r="BE46" s="47">
        <f t="shared" si="58"/>
        <v>8.905530961959567</v>
      </c>
      <c r="BF46" s="47">
        <f t="shared" si="58"/>
        <v>9.15972572265158</v>
      </c>
      <c r="BG46" s="47">
        <f t="shared" si="58"/>
        <v>10.277612787329248</v>
      </c>
      <c r="BH46" s="47">
        <f t="shared" si="58"/>
        <v>10.241464158598005</v>
      </c>
    </row>
    <row r="47" spans="2:60" ht="12.75">
      <c r="B47" s="1" t="s">
        <v>223</v>
      </c>
      <c r="C47" s="47">
        <f t="shared" si="56"/>
        <v>0.026675437347382137</v>
      </c>
      <c r="D47" s="47">
        <f t="shared" si="58"/>
        <v>0.031206320651954424</v>
      </c>
      <c r="E47" s="47">
        <f t="shared" si="58"/>
        <v>0.03008481412650938</v>
      </c>
      <c r="F47" s="47">
        <f t="shared" si="58"/>
        <v>0.03033858019975704</v>
      </c>
      <c r="G47" s="47">
        <f t="shared" si="58"/>
        <v>0.03051362545474684</v>
      </c>
      <c r="H47" s="47">
        <f t="shared" si="58"/>
        <v>0.031085480808063146</v>
      </c>
      <c r="I47" s="47">
        <f t="shared" si="58"/>
        <v>0.032811651665225004</v>
      </c>
      <c r="J47" s="47">
        <f t="shared" si="58"/>
        <v>0.03523946887208261</v>
      </c>
      <c r="K47" s="47">
        <f t="shared" si="58"/>
        <v>0.0338146454647756</v>
      </c>
      <c r="L47" s="47">
        <f t="shared" si="58"/>
        <v>0.038330012816302224</v>
      </c>
      <c r="M47" s="47">
        <f t="shared" si="58"/>
        <v>0.04265029205885014</v>
      </c>
      <c r="N47" s="47">
        <f t="shared" si="58"/>
        <v>0.05019531241540868</v>
      </c>
      <c r="O47" s="47">
        <f t="shared" si="58"/>
        <v>0.0545454958071777</v>
      </c>
      <c r="P47" s="47">
        <f t="shared" si="58"/>
        <v>0.0759317057134063</v>
      </c>
      <c r="Q47" s="47">
        <f t="shared" si="58"/>
        <v>0.10044855430323743</v>
      </c>
      <c r="R47" s="47">
        <f t="shared" si="58"/>
        <v>0.11983480021376072</v>
      </c>
      <c r="S47" s="47">
        <f t="shared" si="58"/>
        <v>0.13888675697941077</v>
      </c>
      <c r="T47" s="47">
        <f t="shared" si="58"/>
        <v>0.16341919479352257</v>
      </c>
      <c r="U47" s="47">
        <f t="shared" si="58"/>
        <v>0.21936107074412511</v>
      </c>
      <c r="V47" s="47">
        <f t="shared" si="58"/>
        <v>0.3131280211564224</v>
      </c>
      <c r="W47" s="47">
        <f t="shared" si="58"/>
        <v>0.3859119368551573</v>
      </c>
      <c r="X47" s="47">
        <f t="shared" si="58"/>
        <v>0.47132720254246857</v>
      </c>
      <c r="Y47" s="47">
        <f t="shared" si="58"/>
        <v>0.5711267337065793</v>
      </c>
      <c r="Z47" s="47">
        <f t="shared" si="58"/>
        <v>0.6930552070870966</v>
      </c>
      <c r="AA47" s="47">
        <f t="shared" si="58"/>
        <v>0.7840284493511444</v>
      </c>
      <c r="AB47" s="47">
        <f t="shared" si="58"/>
        <v>0.9123623575777976</v>
      </c>
      <c r="AC47" s="47">
        <f t="shared" si="58"/>
        <v>1.1860009760960626</v>
      </c>
      <c r="AD47" s="47">
        <f t="shared" si="58"/>
        <v>1.4856599590293282</v>
      </c>
      <c r="AE47" s="47">
        <f t="shared" si="58"/>
        <v>1.7144941351408802</v>
      </c>
      <c r="AF47" s="47">
        <f t="shared" si="58"/>
        <v>1.891267746697182</v>
      </c>
      <c r="AG47" s="47">
        <f t="shared" si="58"/>
        <v>1.9413249455344046</v>
      </c>
      <c r="AH47" s="47">
        <f t="shared" si="58"/>
        <v>1.9265209161603243</v>
      </c>
      <c r="AI47" s="47">
        <f t="shared" si="58"/>
        <v>1.9888405443419377</v>
      </c>
      <c r="AJ47" s="47">
        <f t="shared" si="58"/>
        <v>2.0996407853332824</v>
      </c>
      <c r="AK47" s="47">
        <f t="shared" si="58"/>
        <v>2.2463185922466256</v>
      </c>
      <c r="AL47" s="47">
        <f t="shared" si="58"/>
        <v>2.284548002494789</v>
      </c>
      <c r="AM47" s="47">
        <f t="shared" si="58"/>
        <v>2.374491555127945</v>
      </c>
      <c r="AN47" s="47">
        <f t="shared" si="58"/>
        <v>2.537691590685236</v>
      </c>
      <c r="AO47" s="47">
        <f t="shared" si="58"/>
        <v>2.6094675796141775</v>
      </c>
      <c r="AP47" s="47">
        <f t="shared" si="58"/>
        <v>2.625981169049749</v>
      </c>
      <c r="AQ47" s="47">
        <f t="shared" si="58"/>
        <v>2.8328370739803224</v>
      </c>
      <c r="AR47" s="47">
        <f t="shared" si="58"/>
        <v>3.0638870325247463</v>
      </c>
      <c r="AS47" s="47">
        <f t="shared" si="58"/>
        <v>3.0586034446842336</v>
      </c>
      <c r="AT47" s="47">
        <f t="shared" si="58"/>
        <v>3.2647942557965894</v>
      </c>
      <c r="AU47" s="47">
        <f t="shared" si="58"/>
        <v>2.6892725840871736</v>
      </c>
      <c r="AV47" s="47">
        <f t="shared" si="58"/>
        <v>2.5454212281441624</v>
      </c>
      <c r="AW47" s="47">
        <f t="shared" si="58"/>
        <v>2.279658276134668</v>
      </c>
      <c r="AX47" s="47">
        <f t="shared" si="58"/>
        <v>2.3340664436413574</v>
      </c>
      <c r="AY47" s="47">
        <f t="shared" si="58"/>
        <v>2.5167097413080586</v>
      </c>
      <c r="AZ47" s="47">
        <f t="shared" si="58"/>
        <v>2.7971441073930494</v>
      </c>
      <c r="BA47" s="47">
        <f t="shared" si="58"/>
        <v>2.8113844905204224</v>
      </c>
      <c r="BB47" s="47">
        <f t="shared" si="58"/>
        <v>2.996810847864014</v>
      </c>
      <c r="BC47" s="47">
        <f t="shared" si="58"/>
        <v>3.036712638762117</v>
      </c>
      <c r="BD47" s="47">
        <f t="shared" si="58"/>
        <v>3.107072666391823</v>
      </c>
      <c r="BE47" s="47">
        <f t="shared" si="58"/>
        <v>3.1511878788472316</v>
      </c>
      <c r="BF47" s="47">
        <f t="shared" si="58"/>
        <v>3.1024877447690837</v>
      </c>
      <c r="BG47" s="47">
        <f t="shared" si="58"/>
        <v>3.05116629623837</v>
      </c>
      <c r="BH47" s="47">
        <f t="shared" si="58"/>
        <v>3.022071391061706</v>
      </c>
    </row>
    <row r="48" spans="2:60" ht="12.75">
      <c r="B48" s="1" t="s">
        <v>224</v>
      </c>
      <c r="C48" s="47">
        <f t="shared" si="56"/>
        <v>0.024953582347636807</v>
      </c>
      <c r="D48" s="47">
        <f t="shared" si="58"/>
        <v>0.030845254856709848</v>
      </c>
      <c r="E48" s="47">
        <f t="shared" si="58"/>
        <v>0.030234541718255473</v>
      </c>
      <c r="F48" s="47">
        <f t="shared" si="58"/>
        <v>0.0303003237012881</v>
      </c>
      <c r="G48" s="47">
        <f t="shared" si="58"/>
        <v>0.03257534172631634</v>
      </c>
      <c r="H48" s="47">
        <f t="shared" si="58"/>
        <v>0.03195070097149206</v>
      </c>
      <c r="I48" s="47">
        <f t="shared" si="58"/>
        <v>0.03208285701215934</v>
      </c>
      <c r="J48" s="47">
        <f t="shared" si="58"/>
        <v>0.03137945979232656</v>
      </c>
      <c r="K48" s="47">
        <f t="shared" si="58"/>
        <v>0.032104368836878804</v>
      </c>
      <c r="L48" s="47">
        <f t="shared" si="58"/>
        <v>0.035409556526731806</v>
      </c>
      <c r="M48" s="47">
        <f t="shared" si="58"/>
        <v>0.04015743214387724</v>
      </c>
      <c r="N48" s="47">
        <f t="shared" si="58"/>
        <v>0.046788275718968694</v>
      </c>
      <c r="O48" s="47">
        <f t="shared" si="58"/>
        <v>0.047853620172059484</v>
      </c>
      <c r="P48" s="47">
        <f t="shared" si="58"/>
        <v>0.06588121675365215</v>
      </c>
      <c r="Q48" s="47">
        <f t="shared" si="58"/>
        <v>0.08881689042499416</v>
      </c>
      <c r="R48" s="47">
        <f t="shared" si="58"/>
        <v>0.09849298854737945</v>
      </c>
      <c r="S48" s="47">
        <f t="shared" si="58"/>
        <v>0.11317089245061075</v>
      </c>
      <c r="T48" s="47">
        <f t="shared" si="58"/>
        <v>0.12840023249318</v>
      </c>
      <c r="U48" s="47">
        <f t="shared" si="58"/>
        <v>0.14775421912819983</v>
      </c>
      <c r="V48" s="47">
        <f t="shared" si="58"/>
        <v>0.20670739012704473</v>
      </c>
      <c r="W48" s="47">
        <f t="shared" si="58"/>
        <v>0.24442391663984153</v>
      </c>
      <c r="X48" s="47">
        <f t="shared" si="58"/>
        <v>0.2814836884070929</v>
      </c>
      <c r="Y48" s="47">
        <f t="shared" si="58"/>
        <v>0.31893883535959544</v>
      </c>
      <c r="Z48" s="47">
        <f t="shared" si="58"/>
        <v>0.34971499904383635</v>
      </c>
      <c r="AA48" s="47">
        <f t="shared" si="58"/>
        <v>0.36945683251271255</v>
      </c>
      <c r="AB48" s="47">
        <f t="shared" si="58"/>
        <v>0.38642919460295255</v>
      </c>
      <c r="AC48" s="47">
        <f t="shared" si="58"/>
        <v>0.44762326739991554</v>
      </c>
      <c r="AD48" s="47">
        <f t="shared" si="58"/>
        <v>0.4945817851523126</v>
      </c>
      <c r="AE48" s="47">
        <f t="shared" si="58"/>
        <v>0.5466420092803321</v>
      </c>
      <c r="AF48" s="47">
        <f t="shared" si="58"/>
        <v>0.5935434177576909</v>
      </c>
      <c r="AG48" s="47">
        <f t="shared" si="58"/>
        <v>0.7188055614734585</v>
      </c>
      <c r="AH48" s="47">
        <f t="shared" si="58"/>
        <v>0.6988537001933096</v>
      </c>
      <c r="AI48" s="47">
        <f t="shared" si="58"/>
        <v>0.7195660918105851</v>
      </c>
      <c r="AJ48" s="47">
        <f t="shared" si="58"/>
        <v>0.7554583105019131</v>
      </c>
      <c r="AK48" s="47">
        <f t="shared" si="58"/>
        <v>0.8114912030144363</v>
      </c>
      <c r="AL48" s="47">
        <f t="shared" si="58"/>
        <v>0.8112048692004961</v>
      </c>
      <c r="AM48" s="47">
        <f t="shared" si="58"/>
        <v>0.7894113460526062</v>
      </c>
      <c r="AN48" s="47">
        <f t="shared" si="58"/>
        <v>0.6379729577183252</v>
      </c>
      <c r="AO48" s="47">
        <f t="shared" si="58"/>
        <v>0.667145477886629</v>
      </c>
      <c r="AP48" s="47">
        <f t="shared" si="58"/>
        <v>0.6488621935730932</v>
      </c>
      <c r="AQ48" s="47">
        <f t="shared" si="58"/>
        <v>0.6065631439182769</v>
      </c>
      <c r="AR48" s="47">
        <f t="shared" si="58"/>
        <v>0.6596094970610477</v>
      </c>
      <c r="AS48" s="47">
        <f t="shared" si="58"/>
        <v>0.6882383944576883</v>
      </c>
      <c r="AT48" s="47">
        <f t="shared" si="58"/>
        <v>0.7384087549067464</v>
      </c>
      <c r="AU48" s="47">
        <f t="shared" si="58"/>
        <v>0.7450013784316871</v>
      </c>
      <c r="AV48" s="47">
        <f t="shared" si="58"/>
        <v>0.7110615914746948</v>
      </c>
      <c r="AW48" s="47">
        <f t="shared" si="58"/>
        <v>0.7230665043732112</v>
      </c>
      <c r="AX48" s="47">
        <f t="shared" si="58"/>
        <v>0.7335909382467071</v>
      </c>
      <c r="AY48" s="47">
        <f t="shared" si="58"/>
        <v>0.7837864101932308</v>
      </c>
      <c r="AZ48" s="47">
        <f t="shared" si="58"/>
        <v>0.8133322985319021</v>
      </c>
      <c r="BA48" s="47">
        <f t="shared" si="58"/>
        <v>0.8476389243011642</v>
      </c>
      <c r="BB48" s="47">
        <f t="shared" si="58"/>
        <v>0.8727858088522347</v>
      </c>
      <c r="BC48" s="47">
        <f t="shared" si="58"/>
        <v>0.8862422132548112</v>
      </c>
      <c r="BD48" s="47">
        <f t="shared" si="58"/>
        <v>0.9116636013300505</v>
      </c>
      <c r="BE48" s="47">
        <f t="shared" si="58"/>
        <v>0.90425391306051</v>
      </c>
      <c r="BF48" s="47">
        <f t="shared" si="58"/>
        <v>0.8864250699340237</v>
      </c>
      <c r="BG48" s="47">
        <f t="shared" si="58"/>
        <v>0.9474674288319148</v>
      </c>
      <c r="BH48" s="47">
        <f t="shared" si="58"/>
        <v>0.9905678448480034</v>
      </c>
    </row>
    <row r="49" spans="2:60" ht="12.75">
      <c r="B49" s="1" t="s">
        <v>225</v>
      </c>
      <c r="C49" s="47">
        <f t="shared" si="56"/>
        <v>0.034116234905121084</v>
      </c>
      <c r="D49" s="47">
        <f t="shared" si="58"/>
        <v>0.0429729785199801</v>
      </c>
      <c r="E49" s="47">
        <f t="shared" si="58"/>
        <v>0.05535874774293139</v>
      </c>
      <c r="F49" s="47">
        <f t="shared" si="58"/>
        <v>0.051471051316442216</v>
      </c>
      <c r="G49" s="47">
        <f t="shared" si="58"/>
        <v>0.04982764528052836</v>
      </c>
      <c r="H49" s="47">
        <f t="shared" si="58"/>
        <v>0.04522902018440303</v>
      </c>
      <c r="I49" s="47">
        <f t="shared" si="58"/>
        <v>0.04852128178636925</v>
      </c>
      <c r="J49" s="47">
        <f t="shared" si="58"/>
        <v>0.048009099440552004</v>
      </c>
      <c r="K49" s="47">
        <f t="shared" si="58"/>
        <v>0.05946705763395963</v>
      </c>
      <c r="L49" s="47">
        <f t="shared" si="58"/>
        <v>0.05775580338507864</v>
      </c>
      <c r="M49" s="47">
        <f t="shared" si="58"/>
        <v>0.05396573492446453</v>
      </c>
      <c r="N49" s="47">
        <f t="shared" si="58"/>
        <v>0.0786746191119539</v>
      </c>
      <c r="O49" s="47">
        <f t="shared" si="58"/>
        <v>0.07838895960254866</v>
      </c>
      <c r="P49" s="47">
        <f t="shared" si="58"/>
        <v>0.08658053795851998</v>
      </c>
      <c r="Q49" s="47">
        <f t="shared" si="58"/>
        <v>0.10676982698876494</v>
      </c>
      <c r="R49" s="47">
        <f t="shared" si="58"/>
        <v>0.11350492109359872</v>
      </c>
      <c r="S49" s="47">
        <f t="shared" si="58"/>
        <v>0.13644463429523093</v>
      </c>
      <c r="T49" s="47">
        <f t="shared" si="58"/>
        <v>0.1950481496076966</v>
      </c>
      <c r="U49" s="47">
        <f t="shared" si="58"/>
        <v>0.1978349224786094</v>
      </c>
      <c r="V49" s="47">
        <f t="shared" si="58"/>
        <v>0.24577769557867074</v>
      </c>
      <c r="W49" s="47">
        <f t="shared" si="58"/>
        <v>0.293096281122699</v>
      </c>
      <c r="X49" s="47">
        <f t="shared" si="58"/>
        <v>0.3626634884009474</v>
      </c>
      <c r="Y49" s="47">
        <f t="shared" si="58"/>
        <v>0.5020558443436122</v>
      </c>
      <c r="Z49" s="47">
        <f t="shared" si="58"/>
        <v>0.5879479281916472</v>
      </c>
      <c r="AA49" s="47">
        <f t="shared" si="58"/>
        <v>0.6759144332888127</v>
      </c>
      <c r="AB49" s="47">
        <f t="shared" si="58"/>
        <v>0.9593052828242988</v>
      </c>
      <c r="AC49" s="47">
        <f t="shared" si="58"/>
        <v>1.1796803974760777</v>
      </c>
      <c r="AD49" s="47">
        <f t="shared" si="58"/>
        <v>1.2439564647756252</v>
      </c>
      <c r="AE49" s="47">
        <f t="shared" si="58"/>
        <v>1.3359397861684776</v>
      </c>
      <c r="AF49" s="47">
        <f t="shared" si="58"/>
        <v>1.4404615173694664</v>
      </c>
      <c r="AG49" s="47">
        <f t="shared" si="58"/>
        <v>1.5888071096334762</v>
      </c>
      <c r="AH49" s="47">
        <f t="shared" si="58"/>
        <v>1.8945398407917418</v>
      </c>
      <c r="AI49" s="47">
        <f t="shared" si="58"/>
        <v>2.4166824588824696</v>
      </c>
      <c r="AJ49" s="47">
        <f t="shared" si="58"/>
        <v>2.908620707040482</v>
      </c>
      <c r="AK49" s="47">
        <f t="shared" si="58"/>
        <v>3.0393406694083507</v>
      </c>
      <c r="AL49" s="47">
        <f t="shared" si="58"/>
        <v>3.0439698850094583</v>
      </c>
      <c r="AM49" s="47">
        <f t="shared" si="58"/>
        <v>3.050192019686199</v>
      </c>
      <c r="AN49" s="47">
        <f t="shared" si="58"/>
        <v>3.22143300311547</v>
      </c>
      <c r="AO49" s="47">
        <f t="shared" si="58"/>
        <v>3.2748161849347888</v>
      </c>
      <c r="AP49" s="47">
        <f t="shared" si="58"/>
        <v>2.8710700117489125</v>
      </c>
      <c r="AQ49" s="47">
        <f t="shared" si="58"/>
        <v>2.493522710626225</v>
      </c>
      <c r="AR49" s="47">
        <f t="shared" si="58"/>
        <v>2.7578029622934763</v>
      </c>
      <c r="AS49" s="47">
        <f t="shared" si="58"/>
        <v>2.7901733661635992</v>
      </c>
      <c r="AT49" s="47">
        <f aca="true" t="shared" si="60" ref="D49:BH51">AT30+(AT40*AT$55)+(AT$56*AT40)</f>
        <v>3.0487525818172974</v>
      </c>
      <c r="AU49" s="47">
        <f t="shared" si="60"/>
        <v>3.2889074976990735</v>
      </c>
      <c r="AV49" s="47">
        <f t="shared" si="60"/>
        <v>3.288886052751846</v>
      </c>
      <c r="AW49" s="47">
        <f t="shared" si="60"/>
        <v>3.6790322357489056</v>
      </c>
      <c r="AX49" s="47">
        <f t="shared" si="60"/>
        <v>3.242966706475604</v>
      </c>
      <c r="AY49" s="47">
        <f t="shared" si="60"/>
        <v>3.3784643158162484</v>
      </c>
      <c r="AZ49" s="47">
        <f t="shared" si="60"/>
        <v>3.274801396888708</v>
      </c>
      <c r="BA49" s="47">
        <f t="shared" si="60"/>
        <v>3.7208608727945207</v>
      </c>
      <c r="BB49" s="47">
        <f t="shared" si="60"/>
        <v>3.872164700265786</v>
      </c>
      <c r="BC49" s="47">
        <f t="shared" si="60"/>
        <v>4.174945518015384</v>
      </c>
      <c r="BD49" s="47">
        <f t="shared" si="60"/>
        <v>4.655174925955298</v>
      </c>
      <c r="BE49" s="47">
        <f t="shared" si="60"/>
        <v>4.850089170051826</v>
      </c>
      <c r="BF49" s="47">
        <f t="shared" si="60"/>
        <v>5.170812907948472</v>
      </c>
      <c r="BG49" s="47">
        <f t="shared" si="60"/>
        <v>6.27897906225896</v>
      </c>
      <c r="BH49" s="47">
        <f t="shared" si="60"/>
        <v>6.228824922688295</v>
      </c>
    </row>
    <row r="50" spans="2:60" ht="12.75">
      <c r="B50" s="1" t="s">
        <v>4</v>
      </c>
      <c r="C50" s="47">
        <f t="shared" si="56"/>
        <v>0.027246997957961795</v>
      </c>
      <c r="D50" s="47">
        <f t="shared" si="60"/>
        <v>0.032620972486216426</v>
      </c>
      <c r="E50" s="47">
        <f t="shared" si="60"/>
        <v>0.031676668625944426</v>
      </c>
      <c r="F50" s="47">
        <f t="shared" si="60"/>
        <v>0.03271899870566453</v>
      </c>
      <c r="G50" s="47">
        <f t="shared" si="60"/>
        <v>0.03602675944854812</v>
      </c>
      <c r="H50" s="47">
        <f t="shared" si="60"/>
        <v>0.03678410977268334</v>
      </c>
      <c r="I50" s="47">
        <f t="shared" si="60"/>
        <v>0.038451511737642434</v>
      </c>
      <c r="J50" s="47">
        <f t="shared" si="60"/>
        <v>0.03782543000702451</v>
      </c>
      <c r="K50" s="47">
        <f t="shared" si="60"/>
        <v>0.03753376506440501</v>
      </c>
      <c r="L50" s="47">
        <f t="shared" si="60"/>
        <v>0.04121211718880433</v>
      </c>
      <c r="M50" s="47">
        <f t="shared" si="60"/>
        <v>0.045840578141062106</v>
      </c>
      <c r="N50" s="47">
        <f t="shared" si="60"/>
        <v>0.055154880549300955</v>
      </c>
      <c r="O50" s="47">
        <f t="shared" si="60"/>
        <v>0.05881804245425214</v>
      </c>
      <c r="P50" s="47">
        <f t="shared" si="60"/>
        <v>0.06490686930664197</v>
      </c>
      <c r="Q50" s="47">
        <f t="shared" si="60"/>
        <v>0.08341307221291366</v>
      </c>
      <c r="R50" s="47">
        <f t="shared" si="60"/>
        <v>0.09462737087038676</v>
      </c>
      <c r="S50" s="47">
        <f t="shared" si="60"/>
        <v>0.10537990452041332</v>
      </c>
      <c r="T50" s="47">
        <f t="shared" si="60"/>
        <v>0.11802544685857032</v>
      </c>
      <c r="U50" s="47">
        <f t="shared" si="60"/>
        <v>0.13874318302152278</v>
      </c>
      <c r="V50" s="47">
        <f t="shared" si="60"/>
        <v>0.15897665999999996</v>
      </c>
      <c r="W50" s="47">
        <f t="shared" si="60"/>
        <v>0.1934559420000108</v>
      </c>
      <c r="X50" s="47">
        <f t="shared" si="60"/>
        <v>0.22114887000001074</v>
      </c>
      <c r="Y50" s="47">
        <f t="shared" si="60"/>
        <v>0.2513653620000108</v>
      </c>
      <c r="Z50" s="47">
        <f t="shared" si="60"/>
        <v>0.28310873400001074</v>
      </c>
      <c r="AA50" s="47">
        <f t="shared" si="60"/>
        <v>0.3020835900000108</v>
      </c>
      <c r="AB50" s="47">
        <f t="shared" si="60"/>
        <v>0.3430446720000108</v>
      </c>
      <c r="AC50" s="47">
        <f t="shared" si="60"/>
        <v>0.4106517120000109</v>
      </c>
      <c r="AD50" s="47">
        <f t="shared" si="60"/>
        <v>0.48014583600001076</v>
      </c>
      <c r="AE50" s="47">
        <f t="shared" si="60"/>
        <v>0.5159742840000107</v>
      </c>
      <c r="AF50" s="47">
        <f t="shared" si="60"/>
        <v>0.5484810000000108</v>
      </c>
      <c r="AG50" s="47">
        <f t="shared" si="60"/>
        <v>0.5679469140000054</v>
      </c>
      <c r="AH50" s="47">
        <f t="shared" si="60"/>
        <v>0.5736562620000054</v>
      </c>
      <c r="AI50" s="47">
        <f t="shared" si="60"/>
        <v>0.6048954120000053</v>
      </c>
      <c r="AJ50" s="47">
        <f t="shared" si="60"/>
        <v>0.6327704280000054</v>
      </c>
      <c r="AK50" s="47">
        <f t="shared" si="60"/>
        <v>0.6815511300000054</v>
      </c>
      <c r="AL50" s="47">
        <f t="shared" si="60"/>
        <v>0.7129346580000054</v>
      </c>
      <c r="AM50" s="47">
        <f t="shared" si="60"/>
        <v>0.7610204940000054</v>
      </c>
      <c r="AN50" s="47">
        <f t="shared" si="60"/>
        <v>0.8053669380000055</v>
      </c>
      <c r="AO50" s="47">
        <f t="shared" si="60"/>
        <v>0.8333601840000053</v>
      </c>
      <c r="AP50" s="47">
        <f t="shared" si="60"/>
        <v>0.8336549580000053</v>
      </c>
      <c r="AQ50" s="47">
        <f t="shared" si="60"/>
        <v>0.8827972080000053</v>
      </c>
      <c r="AR50" s="47">
        <f t="shared" si="60"/>
        <v>0.9449482500000055</v>
      </c>
      <c r="AS50" s="47">
        <f t="shared" si="60"/>
        <v>0.9778481460000054</v>
      </c>
      <c r="AT50" s="47">
        <f t="shared" si="60"/>
        <v>1.0668547020000054</v>
      </c>
      <c r="AU50" s="47">
        <f t="shared" si="60"/>
        <v>1.0775125920000053</v>
      </c>
      <c r="AV50" s="47">
        <f t="shared" si="60"/>
        <v>1.1395640940000056</v>
      </c>
      <c r="AW50" s="47">
        <f t="shared" si="60"/>
        <v>1.2288167700000054</v>
      </c>
      <c r="AX50" s="47">
        <f t="shared" si="60"/>
        <v>1.3171507980000055</v>
      </c>
      <c r="AY50" s="47">
        <f t="shared" si="60"/>
        <v>1.4062330560000054</v>
      </c>
      <c r="AZ50" s="47">
        <f t="shared" si="60"/>
        <v>1.550614422000005</v>
      </c>
      <c r="BA50" s="47">
        <f t="shared" si="60"/>
        <v>1.6629698400000055</v>
      </c>
      <c r="BB50" s="47">
        <f t="shared" si="60"/>
        <v>1.818237474</v>
      </c>
      <c r="BC50" s="47">
        <f t="shared" si="60"/>
        <v>1.848791556</v>
      </c>
      <c r="BD50" s="47">
        <f t="shared" si="60"/>
        <v>1.89718503</v>
      </c>
      <c r="BE50" s="47">
        <f t="shared" si="60"/>
        <v>1.9857339359999997</v>
      </c>
      <c r="BF50" s="47">
        <f t="shared" si="60"/>
        <v>2.0839239780000054</v>
      </c>
      <c r="BG50" s="47">
        <f t="shared" si="60"/>
        <v>2.2308261660000053</v>
      </c>
      <c r="BH50" s="47">
        <f t="shared" si="60"/>
        <v>2.347431564</v>
      </c>
    </row>
    <row r="51" spans="2:60" ht="12.75" hidden="1">
      <c r="B51" s="1" t="s">
        <v>253</v>
      </c>
      <c r="C51" s="47">
        <f t="shared" si="56"/>
        <v>0.00746957189524227</v>
      </c>
      <c r="D51" s="47">
        <f t="shared" si="60"/>
        <v>0.008173022644850467</v>
      </c>
      <c r="E51" s="47">
        <f t="shared" si="60"/>
        <v>0.008163612593580569</v>
      </c>
      <c r="F51" s="47">
        <f t="shared" si="60"/>
        <v>0.008384557969093894</v>
      </c>
      <c r="G51" s="47">
        <f t="shared" si="60"/>
        <v>0.009216396102450106</v>
      </c>
      <c r="H51" s="47">
        <f t="shared" si="60"/>
        <v>0.00927563491444828</v>
      </c>
      <c r="I51" s="47">
        <f t="shared" si="60"/>
        <v>0.009510511724294075</v>
      </c>
      <c r="J51" s="47">
        <f t="shared" si="60"/>
        <v>0.014699258077176635</v>
      </c>
      <c r="K51" s="47">
        <f t="shared" si="60"/>
        <v>0.015105282029298282</v>
      </c>
      <c r="L51" s="47">
        <f t="shared" si="60"/>
        <v>0.01741109762544205</v>
      </c>
      <c r="M51" s="47">
        <f t="shared" si="60"/>
        <v>0.02112176640417147</v>
      </c>
      <c r="N51" s="47">
        <f t="shared" si="60"/>
        <v>0.02454523015419953</v>
      </c>
      <c r="O51" s="47">
        <f t="shared" si="60"/>
        <v>0.027256105160433124</v>
      </c>
      <c r="P51" s="47">
        <f t="shared" si="60"/>
        <v>0.032381375005030015</v>
      </c>
      <c r="Q51" s="47">
        <f t="shared" si="60"/>
        <v>0.04258490936637101</v>
      </c>
      <c r="R51" s="47">
        <f t="shared" si="60"/>
        <v>0.05427839098356102</v>
      </c>
      <c r="S51" s="47">
        <f t="shared" si="60"/>
        <v>0.061745695142197986</v>
      </c>
      <c r="T51" s="47">
        <f t="shared" si="60"/>
        <v>0.07043858972089068</v>
      </c>
      <c r="U51" s="47">
        <f t="shared" si="60"/>
        <v>0.08242997375727078</v>
      </c>
      <c r="V51" s="47">
        <f t="shared" si="60"/>
        <v>0.11718543163771325</v>
      </c>
      <c r="W51" s="47">
        <f t="shared" si="60"/>
        <v>0.1430001430792516</v>
      </c>
      <c r="X51" s="47">
        <f t="shared" si="60"/>
        <v>0.17029954805081493</v>
      </c>
      <c r="Y51" s="47">
        <f t="shared" si="60"/>
        <v>0.19586884833224488</v>
      </c>
      <c r="Z51" s="47">
        <f t="shared" si="60"/>
        <v>0.23273223436206114</v>
      </c>
      <c r="AA51" s="47">
        <f t="shared" si="60"/>
        <v>0.25324886211687936</v>
      </c>
      <c r="AB51" s="47">
        <f t="shared" si="60"/>
        <v>0.2867758516414041</v>
      </c>
      <c r="AC51" s="47">
        <f t="shared" si="60"/>
        <v>0.3522327579310368</v>
      </c>
      <c r="AD51" s="47">
        <f t="shared" si="60"/>
        <v>0.416808374300899</v>
      </c>
      <c r="AE51" s="47">
        <f t="shared" si="60"/>
        <v>0.4490479010931883</v>
      </c>
      <c r="AF51" s="47">
        <f t="shared" si="60"/>
        <v>0.479922793915651</v>
      </c>
      <c r="AG51" s="47">
        <f t="shared" si="60"/>
        <v>0.5011402908607865</v>
      </c>
      <c r="AH51" s="47">
        <f t="shared" si="60"/>
        <v>0.5219763194399982</v>
      </c>
      <c r="AI51" s="47">
        <f t="shared" si="60"/>
        <v>0.5507573192745925</v>
      </c>
      <c r="AJ51" s="47">
        <f t="shared" si="60"/>
        <v>0.5991402409243582</v>
      </c>
      <c r="AK51" s="47">
        <f t="shared" si="60"/>
        <v>0.649505823880264</v>
      </c>
      <c r="AL51" s="47">
        <f t="shared" si="60"/>
        <v>0.6882639193818767</v>
      </c>
      <c r="AM51" s="47">
        <f t="shared" si="60"/>
        <v>0.7505614505972307</v>
      </c>
      <c r="AN51" s="47">
        <f t="shared" si="60"/>
        <v>0.8106180576785964</v>
      </c>
      <c r="AO51" s="47">
        <f t="shared" si="60"/>
        <v>0.8519716584005158</v>
      </c>
      <c r="AP51" s="47">
        <f t="shared" si="60"/>
        <v>0.8423462445181457</v>
      </c>
      <c r="AQ51" s="47">
        <f t="shared" si="60"/>
        <v>0.8801846056713721</v>
      </c>
      <c r="AR51" s="47">
        <f t="shared" si="60"/>
        <v>0.9602316586318205</v>
      </c>
      <c r="AS51" s="47">
        <f t="shared" si="60"/>
        <v>0.9941981754631588</v>
      </c>
      <c r="AT51" s="47">
        <f t="shared" si="60"/>
        <v>1.1042142228861749</v>
      </c>
      <c r="AU51" s="47">
        <f t="shared" si="60"/>
        <v>1.0940603820713386</v>
      </c>
      <c r="AV51" s="47">
        <f t="shared" si="60"/>
        <v>1.1446647239709762</v>
      </c>
      <c r="AW51" s="47">
        <f t="shared" si="60"/>
        <v>1.2433543576638584</v>
      </c>
      <c r="AX51" s="47">
        <f t="shared" si="60"/>
        <v>1.3280320261458425</v>
      </c>
      <c r="AY51" s="47">
        <f t="shared" si="60"/>
        <v>1.4769774332430983</v>
      </c>
      <c r="AZ51" s="47">
        <f t="shared" si="60"/>
        <v>1.6576059196389645</v>
      </c>
      <c r="BA51" s="47">
        <f t="shared" si="60"/>
        <v>1.770321450293769</v>
      </c>
      <c r="BB51" s="47">
        <f t="shared" si="60"/>
        <v>1.8816744969292851</v>
      </c>
      <c r="BC51" s="47">
        <f t="shared" si="60"/>
        <v>1.9569739399153085</v>
      </c>
      <c r="BD51" s="47">
        <f t="shared" si="60"/>
        <v>2.0162569840728004</v>
      </c>
      <c r="BE51" s="47">
        <f t="shared" si="60"/>
        <v>2.165444267418948</v>
      </c>
      <c r="BF51" s="47">
        <f t="shared" si="60"/>
        <v>2.3064914118411606</v>
      </c>
      <c r="BG51" s="47">
        <f t="shared" si="60"/>
        <v>2.6455024791881954</v>
      </c>
      <c r="BH51" s="47">
        <f t="shared" si="60"/>
        <v>2.795688534213857</v>
      </c>
    </row>
    <row r="52" spans="2:60" ht="12.75">
      <c r="B52" s="1"/>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row>
    <row r="53" spans="2:60" ht="15.75">
      <c r="B53" s="2" t="s">
        <v>269</v>
      </c>
      <c r="C53" s="47">
        <f>'NEW CL Taxes 1950-1969'!E53</f>
        <v>0.36665441460083226</v>
      </c>
      <c r="D53" s="47">
        <f>'NEW CL Taxes 1950-1969'!F53</f>
        <v>0.4301836448534517</v>
      </c>
      <c r="E53" s="47">
        <f>'NEW CL Taxes 1950-1969'!G53</f>
        <v>0.5967209841585327</v>
      </c>
      <c r="F53" s="47">
        <f>'NEW CL Taxes 1950-1969'!H53</f>
        <v>0.49280531467389077</v>
      </c>
      <c r="G53" s="47">
        <f>'NEW CL Taxes 1950-1969'!I53</f>
        <v>0.4360827876626235</v>
      </c>
      <c r="H53" s="47">
        <f>'NEW CL Taxes 1950-1969'!J53</f>
        <v>0.5100489628853161</v>
      </c>
      <c r="I53" s="47">
        <f>'NEW CL Taxes 1950-1969'!K53</f>
        <v>0.6538972913858901</v>
      </c>
      <c r="J53" s="47">
        <f>'NEW CL Taxes 1950-1969'!L53</f>
        <v>0.6520821705215295</v>
      </c>
      <c r="K53" s="47">
        <f>'NEW CL Taxes 1950-1969'!M53</f>
        <v>0.5272926110967414</v>
      </c>
      <c r="L53" s="47">
        <f>'NEW CL Taxes 1950-1969'!N53</f>
        <v>0.5812924568114679</v>
      </c>
      <c r="M53" s="47">
        <f>'NEW CL Taxes 1950-1969'!O53</f>
        <v>0.6752249615421266</v>
      </c>
      <c r="N53" s="47">
        <f>'NEW CL Taxes 1950-1969'!P53</f>
        <v>0.7378466313625659</v>
      </c>
      <c r="O53" s="47">
        <f>'NEW CL Taxes 1950-1969'!Q53</f>
        <v>0.7187878622867799</v>
      </c>
      <c r="P53" s="47">
        <f>'NEW CL Taxes 1950-1969'!R53</f>
        <v>0.6888383680248309</v>
      </c>
      <c r="Q53" s="47">
        <f>'NEW CL Taxes 1950-1969'!S53</f>
        <v>0.7428382137395574</v>
      </c>
      <c r="R53" s="47">
        <f>'NEW CL Taxes 1950-1969'!T53</f>
        <v>0.9992240358304858</v>
      </c>
      <c r="S53" s="47">
        <f>'NEW CL Taxes 1950-1969'!U53</f>
        <v>1.048686079384311</v>
      </c>
      <c r="T53" s="47">
        <f>'NEW CL Taxes 1950-1969'!V53</f>
        <v>1.101324584450767</v>
      </c>
      <c r="U53" s="47">
        <f>'NEW CL Taxes 1950-1969'!W53</f>
        <v>1.3182315277418533</v>
      </c>
      <c r="V53" s="47">
        <f>'NEW CL Taxes 1950-1969'!X53</f>
        <v>1.684</v>
      </c>
      <c r="W53" s="47">
        <f>'New CL Taxes 1970- 2007'!D39</f>
        <v>1.482</v>
      </c>
      <c r="X53" s="47">
        <f>'New CL Taxes 1970- 2007'!E39</f>
        <v>1.6880000000000002</v>
      </c>
      <c r="Y53" s="47">
        <f>'New CL Taxes 1970- 2007'!F39</f>
        <v>1.726</v>
      </c>
      <c r="Z53" s="47">
        <f>'New CL Taxes 1970- 2007'!G39</f>
        <v>2.0349999999999997</v>
      </c>
      <c r="AA53" s="47">
        <f>'New CL Taxes 1970- 2007'!H39</f>
        <v>2.197</v>
      </c>
      <c r="AB53" s="47">
        <f>'New CL Taxes 1970- 2007'!I39</f>
        <v>2.6029999999999998</v>
      </c>
      <c r="AC53" s="47">
        <f>'New CL Taxes 1970- 2007'!J39</f>
        <v>2.4589999999999996</v>
      </c>
      <c r="AD53" s="47">
        <f>'New CL Taxes 1970- 2007'!K39</f>
        <v>2.8180000000000005</v>
      </c>
      <c r="AE53" s="47">
        <f>'New CL Taxes 1970- 2007'!L39</f>
        <v>2.8810000000000002</v>
      </c>
      <c r="AF53" s="47">
        <f>'New CL Taxes 1970- 2007'!M39</f>
        <v>3.067</v>
      </c>
      <c r="AG53" s="47">
        <f>'New CL Taxes 1970- 2007'!N39</f>
        <v>3.652</v>
      </c>
      <c r="AH53" s="47">
        <f>'New CL Taxes 1970- 2007'!O39</f>
        <v>3.02</v>
      </c>
      <c r="AI53" s="47">
        <f>'New CL Taxes 1970- 2007'!P39</f>
        <v>3.0559999999999996</v>
      </c>
      <c r="AJ53" s="47">
        <f>'New CL Taxes 1970- 2007'!Q39</f>
        <v>2.9069999999999996</v>
      </c>
      <c r="AK53" s="47">
        <f>'New CL Taxes 1970- 2007'!R39</f>
        <v>2.956</v>
      </c>
      <c r="AL53" s="47">
        <f>'New CL Taxes 1970- 2007'!S39</f>
        <v>4.234</v>
      </c>
      <c r="AM53" s="47">
        <f>'New CL Taxes 1970- 2007'!T39</f>
        <v>4.946</v>
      </c>
      <c r="AN53" s="47">
        <f>'New CL Taxes 1970- 2007'!U39</f>
        <v>6.775</v>
      </c>
      <c r="AO53" s="47">
        <f>'New CL Taxes 1970- 2007'!V39</f>
        <v>7.329000000000001</v>
      </c>
      <c r="AP53" s="47">
        <f>'New CL Taxes 1970- 2007'!W39</f>
        <v>7.247</v>
      </c>
      <c r="AQ53" s="47">
        <f>'New CL Taxes 1970- 2007'!X39</f>
        <v>8.032</v>
      </c>
      <c r="AR53" s="47">
        <f>'New CL Taxes 1970- 2007'!Y39</f>
        <v>8.368</v>
      </c>
      <c r="AS53" s="47">
        <f>'New CL Taxes 1970- 2007'!Z39</f>
        <v>7.922999999999999</v>
      </c>
      <c r="AT53" s="47">
        <f>'New CL Taxes 1970- 2007'!AA39</f>
        <v>8.735000000000001</v>
      </c>
      <c r="AU53" s="47">
        <f>'New CL Taxes 1970- 2007'!AB39</f>
        <v>9.307</v>
      </c>
      <c r="AV53" s="47">
        <f>'New CL Taxes 1970- 2007'!AC39</f>
        <v>9.520000000000001</v>
      </c>
      <c r="AW53" s="47">
        <f>'New CL Taxes 1970- 2007'!AD39</f>
        <v>11.957</v>
      </c>
      <c r="AX53" s="47">
        <f>'New CL Taxes 1970- 2007'!AE39</f>
        <v>14.987</v>
      </c>
      <c r="AY53" s="47">
        <f>'New CL Taxes 1970- 2007'!AF39</f>
        <v>16.262999999999998</v>
      </c>
      <c r="AZ53" s="47">
        <f>'New CL Taxes 1970- 2007'!AG39</f>
        <v>17.759</v>
      </c>
      <c r="BA53" s="47">
        <f>'New CL Taxes 1970- 2007'!AH39</f>
        <v>18.389</v>
      </c>
      <c r="BB53" s="47">
        <f>'New CL Taxes 1970- 2007'!AI39</f>
        <v>20.378</v>
      </c>
      <c r="BC53" s="47">
        <f>'New CL Taxes 1970- 2007'!AJ39</f>
        <v>17.241999999999997</v>
      </c>
      <c r="BD53" s="47">
        <f>'New CL Taxes 1970- 2007'!AK39</f>
        <v>15.23</v>
      </c>
      <c r="BE53" s="47">
        <f>'New CL Taxes 1970- 2007'!AL39</f>
        <v>16.822</v>
      </c>
      <c r="BF53" s="47">
        <f>'New CL Taxes 1970- 2007'!AM39</f>
        <v>19.821</v>
      </c>
      <c r="BG53" s="47">
        <f>'New CL Taxes 1970- 2007'!AN39</f>
        <v>20.301000000000002</v>
      </c>
      <c r="BH53" s="47">
        <f>'New CL Taxes 1970- 2007'!AO39</f>
        <v>20.773</v>
      </c>
    </row>
    <row r="54" spans="2:61" ht="15.75">
      <c r="B54" s="2" t="s">
        <v>7</v>
      </c>
      <c r="C54" s="47">
        <f>'NEW CL Taxes 1950-1969'!E54</f>
        <v>0.2559320418748383</v>
      </c>
      <c r="D54" s="47">
        <f>'NEW CL Taxes 1950-1969'!F54</f>
        <v>0.2722681296540833</v>
      </c>
      <c r="E54" s="47">
        <f>'NEW CL Taxes 1950-1969'!G54</f>
        <v>0.25865472317137916</v>
      </c>
      <c r="F54" s="47">
        <f>'NEW CL Taxes 1950-1969'!H54</f>
        <v>0.28134373397588613</v>
      </c>
      <c r="G54" s="47">
        <f>'NEW CL Taxes 1950-1969'!I54</f>
        <v>0.3367049203388831</v>
      </c>
      <c r="H54" s="47">
        <f>'NEW CL Taxes 1950-1969'!J54</f>
        <v>0.36120905200775055</v>
      </c>
      <c r="I54" s="47">
        <f>'NEW CL Taxes 1950-1969'!K54</f>
        <v>0.3966039088627814</v>
      </c>
      <c r="J54" s="47">
        <f>'NEW CL Taxes 1950-1969'!L54</f>
        <v>0.46739362257284306</v>
      </c>
      <c r="K54" s="47">
        <f>'NEW CL Taxes 1950-1969'!M54</f>
        <v>0.45514155673840934</v>
      </c>
      <c r="L54" s="47">
        <f>'NEW CL Taxes 1950-1969'!N54</f>
        <v>0.4751078862463754</v>
      </c>
      <c r="M54" s="47">
        <f>'NEW CL Taxes 1950-1969'!O54</f>
        <v>0.5327379736898231</v>
      </c>
      <c r="N54" s="47">
        <f>'NEW CL Taxes 1950-1969'!P54</f>
        <v>0.3966039088627814</v>
      </c>
      <c r="O54" s="47">
        <f>'NEW CL Taxes 1950-1969'!Q54</f>
        <v>0.39978037037541236</v>
      </c>
      <c r="P54" s="47">
        <f>'NEW CL Taxes 1950-1969'!R54</f>
        <v>0.4002341505915025</v>
      </c>
      <c r="Q54" s="47">
        <f>'NEW CL Taxes 1950-1969'!S54</f>
        <v>0.5059649409405048</v>
      </c>
      <c r="R54" s="47">
        <f>'NEW CL Taxes 1950-1969'!T54</f>
        <v>0.532284193473733</v>
      </c>
      <c r="S54" s="47">
        <f>'NEW CL Taxes 1950-1969'!U54</f>
        <v>0.5422673582277159</v>
      </c>
      <c r="T54" s="47">
        <f>'NEW CL Taxes 1950-1969'!V54</f>
        <v>0.5876453798367298</v>
      </c>
      <c r="U54" s="47">
        <f>'NEW CL Taxes 1950-1969'!W54</f>
        <v>0.5645025888161329</v>
      </c>
      <c r="V54" s="47">
        <f>'NEW CL Taxes 1950-1969'!X54</f>
        <v>0.628</v>
      </c>
      <c r="W54" s="47">
        <f>'New CL Taxes 1970- 2007'!D40</f>
        <v>0.443</v>
      </c>
      <c r="X54" s="47">
        <f>'New CL Taxes 1970- 2007'!E40</f>
        <v>0.449</v>
      </c>
      <c r="Y54" s="47">
        <f>'New CL Taxes 1970- 2007'!F40</f>
        <v>0.5</v>
      </c>
      <c r="Z54" s="47">
        <f>'New CL Taxes 1970- 2007'!G40</f>
        <v>0.524</v>
      </c>
      <c r="AA54" s="47">
        <f>'New CL Taxes 1970- 2007'!H40</f>
        <v>0.635</v>
      </c>
      <c r="AB54" s="47">
        <f>'New CL Taxes 1970- 2007'!I40</f>
        <v>0.529</v>
      </c>
      <c r="AC54" s="47">
        <f>'New CL Taxes 1970- 2007'!J40</f>
        <v>0.639</v>
      </c>
      <c r="AD54" s="47">
        <f>'New CL Taxes 1970- 2007'!K40</f>
        <v>0.898</v>
      </c>
      <c r="AE54" s="47">
        <f>'New CL Taxes 1970- 2007'!L40</f>
        <v>1.056</v>
      </c>
      <c r="AF54" s="47">
        <f>'New CL Taxes 1970- 2007'!M40</f>
        <v>1.252</v>
      </c>
      <c r="AG54" s="47">
        <f>'New CL Taxes 1970- 2007'!N40</f>
        <v>1.37</v>
      </c>
      <c r="AH54" s="47">
        <f>'New CL Taxes 1970- 2007'!O40</f>
        <v>1.378</v>
      </c>
      <c r="AI54" s="47">
        <f>'New CL Taxes 1970- 2007'!P40</f>
        <v>1.384</v>
      </c>
      <c r="AJ54" s="47">
        <f>'New CL Taxes 1970- 2007'!Q40</f>
        <v>1.433</v>
      </c>
      <c r="AK54" s="47">
        <f>'New CL Taxes 1970- 2007'!R40</f>
        <v>1.519</v>
      </c>
      <c r="AL54" s="47">
        <f>'New CL Taxes 1970- 2007'!S40</f>
        <v>1.592</v>
      </c>
      <c r="AM54" s="47">
        <f>'New CL Taxes 1970- 2007'!T40</f>
        <v>1.628</v>
      </c>
      <c r="AN54" s="47">
        <f>'New CL Taxes 1970- 2007'!U40</f>
        <v>1.684</v>
      </c>
      <c r="AO54" s="47">
        <f>'New CL Taxes 1970- 2007'!V40</f>
        <v>1.742</v>
      </c>
      <c r="AP54" s="47">
        <f>'New CL Taxes 1970- 2007'!W40</f>
        <v>1.824</v>
      </c>
      <c r="AQ54" s="47">
        <f>'New CL Taxes 1970- 2007'!X40</f>
        <v>1.915</v>
      </c>
      <c r="AR54" s="47">
        <f>'New CL Taxes 1970- 2007'!Y40</f>
        <v>2.093</v>
      </c>
      <c r="AS54" s="47">
        <f>'New CL Taxes 1970- 2007'!Z40</f>
        <v>2.187</v>
      </c>
      <c r="AT54" s="47">
        <f>'New CL Taxes 1970- 2007'!AA40</f>
        <v>2.369</v>
      </c>
      <c r="AU54" s="47">
        <f>'New CL Taxes 1970- 2007'!AB40</f>
        <v>2.474</v>
      </c>
      <c r="AV54" s="47">
        <f>'New CL Taxes 1970- 2007'!AC40</f>
        <v>2.525</v>
      </c>
      <c r="AW54" s="47">
        <f>'New CL Taxes 1970- 2007'!AD40</f>
        <v>2.6</v>
      </c>
      <c r="AX54" s="47">
        <f>'New CL Taxes 1970- 2007'!AE40</f>
        <v>2.84</v>
      </c>
      <c r="AY54" s="47">
        <f>'New CL Taxes 1970- 2007'!AF40</f>
        <v>2.975</v>
      </c>
      <c r="AZ54" s="47">
        <f>'New CL Taxes 1970- 2007'!AG40</f>
        <v>3.114</v>
      </c>
      <c r="BA54" s="47">
        <f>'New CL Taxes 1970- 2007'!AH40</f>
        <v>3.364</v>
      </c>
      <c r="BB54" s="47">
        <f>'New CL Taxes 1970- 2007'!AI40</f>
        <v>2.811</v>
      </c>
      <c r="BC54" s="47">
        <f>'New CL Taxes 1970- 2007'!AJ40</f>
        <v>2.953</v>
      </c>
      <c r="BD54" s="47">
        <f>'New CL Taxes 1970- 2007'!AK40</f>
        <v>3.197</v>
      </c>
      <c r="BE54" s="47">
        <f>'New CL Taxes 1970- 2007'!AL40</f>
        <v>3.43</v>
      </c>
      <c r="BF54" s="47">
        <f>'New CL Taxes 1970- 2007'!AM40</f>
        <v>3.654</v>
      </c>
      <c r="BG54" s="47">
        <f>'New CL Taxes 1970- 2007'!AN40</f>
        <v>2.55</v>
      </c>
      <c r="BH54" s="47">
        <f>'New CL Taxes 1970- 2007'!AO40</f>
        <v>2.679</v>
      </c>
      <c r="BI54" s="47"/>
    </row>
    <row r="55" spans="2:60" ht="15.75">
      <c r="B55" s="2" t="s">
        <v>201</v>
      </c>
      <c r="C55" s="47">
        <f>'NEW CL Taxes 1950-1969'!E55</f>
        <v>0.16426843822463028</v>
      </c>
      <c r="D55" s="47">
        <f>'NEW CL Taxes 1950-1969'!F55</f>
        <v>0.1787894051395147</v>
      </c>
      <c r="E55" s="47">
        <f>'NEW CL Taxes 1950-1969'!G55</f>
        <v>0.1669911195211711</v>
      </c>
      <c r="F55" s="47">
        <f>'NEW CL Taxes 1950-1969'!H55</f>
        <v>0.16381465800854014</v>
      </c>
      <c r="G55" s="47">
        <f>'NEW CL Taxes 1950-1969'!I55</f>
        <v>0.18015074578778512</v>
      </c>
      <c r="H55" s="47">
        <f>'NEW CL Taxes 1950-1969'!J55</f>
        <v>0.20011707529575126</v>
      </c>
      <c r="I55" s="47">
        <f>'NEW CL Taxes 1950-1969'!K55</f>
        <v>0.22325986631634834</v>
      </c>
      <c r="J55" s="47">
        <f>'NEW CL Taxes 1950-1969'!L55</f>
        <v>0.10300810905246152</v>
      </c>
      <c r="K55" s="47">
        <f>'NEW CL Taxes 1950-1969'!M55</f>
        <v>0.08031909824795457</v>
      </c>
      <c r="L55" s="47">
        <f>'NEW CL Taxes 1950-1969'!N55</f>
        <v>0.08122665868013486</v>
      </c>
      <c r="M55" s="47">
        <f>'NEW CL Taxes 1950-1969'!O55</f>
        <v>0.08712580148930667</v>
      </c>
      <c r="N55" s="47">
        <f>'NEW CL Taxes 1950-1969'!P55</f>
        <v>0.09756274645937987</v>
      </c>
      <c r="O55" s="47">
        <f>'NEW CL Taxes 1950-1969'!Q55</f>
        <v>0.10119298818810096</v>
      </c>
      <c r="P55" s="47">
        <f>'NEW CL Taxes 1950-1969'!R55</f>
        <v>0.10709213099727276</v>
      </c>
      <c r="Q55" s="47">
        <f>'NEW CL Taxes 1950-1969'!S55</f>
        <v>0.39070476605360954</v>
      </c>
      <c r="R55" s="47">
        <f>'NEW CL Taxes 1950-1969'!T55</f>
        <v>0.4651247214923924</v>
      </c>
      <c r="S55" s="47">
        <f>'NEW CL Taxes 1950-1969'!U55</f>
        <v>0.4492424139292375</v>
      </c>
      <c r="T55" s="47">
        <f>'NEW CL Taxes 1950-1969'!V55</f>
        <v>0.4247382822603701</v>
      </c>
      <c r="U55" s="47">
        <f>'NEW CL Taxes 1950-1969'!W55</f>
        <v>0.4433432711200657</v>
      </c>
      <c r="V55" s="47">
        <f>'NEW CL Taxes 1950-1969'!X55</f>
        <v>0.356</v>
      </c>
      <c r="W55" s="47">
        <f>'New CL Taxes 1970- 2007'!D41</f>
        <v>0.355</v>
      </c>
      <c r="X55" s="47">
        <f>'New CL Taxes 1970- 2007'!E41</f>
        <v>0.368</v>
      </c>
      <c r="Y55" s="47">
        <f>'New CL Taxes 1970- 2007'!F41</f>
        <v>0.399</v>
      </c>
      <c r="Z55" s="47">
        <f>'New CL Taxes 1970- 2007'!G41</f>
        <v>0.41</v>
      </c>
      <c r="AA55" s="47">
        <f>'New CL Taxes 1970- 2007'!H41</f>
        <v>0.334</v>
      </c>
      <c r="AB55" s="47">
        <f>'New CL Taxes 1970- 2007'!I41</f>
        <v>0.522</v>
      </c>
      <c r="AC55" s="47">
        <f>'New CL Taxes 1970- 2007'!J41</f>
        <v>0.792</v>
      </c>
      <c r="AD55" s="47">
        <f>'New CL Taxes 1970- 2007'!K41</f>
        <v>0.913</v>
      </c>
      <c r="AE55" s="47">
        <f>'New CL Taxes 1970- 2007'!L41</f>
        <v>0.901</v>
      </c>
      <c r="AF55" s="47">
        <f>'New CL Taxes 1970- 2007'!M41</f>
        <v>0.806</v>
      </c>
      <c r="AG55" s="47">
        <f>'New CL Taxes 1970- 2007'!N41</f>
        <v>0.773</v>
      </c>
      <c r="AH55" s="47">
        <f>'New CL Taxes 1970- 2007'!O41</f>
        <v>0.795</v>
      </c>
      <c r="AI55" s="47">
        <f>'New CL Taxes 1970- 2007'!P41</f>
        <v>0.85</v>
      </c>
      <c r="AJ55" s="47">
        <f>'New CL Taxes 1970- 2007'!Q41</f>
        <v>0.876</v>
      </c>
      <c r="AK55" s="47">
        <f>'New CL Taxes 1970- 2007'!R41</f>
        <v>0.888</v>
      </c>
      <c r="AL55" s="47">
        <f>'New CL Taxes 1970- 2007'!S41</f>
        <v>0.966</v>
      </c>
      <c r="AM55" s="47">
        <f>'New CL Taxes 1970- 2007'!T41</f>
        <v>1.049</v>
      </c>
      <c r="AN55" s="47">
        <f>'New CL Taxes 1970- 2007'!U41</f>
        <v>1.133</v>
      </c>
      <c r="AO55" s="47">
        <f>'New CL Taxes 1970- 2007'!V41</f>
        <v>1.082</v>
      </c>
      <c r="AP55" s="47">
        <f>'New CL Taxes 1970- 2007'!W41</f>
        <v>1.252</v>
      </c>
      <c r="AQ55" s="47">
        <f>'New CL Taxes 1970- 2007'!X41</f>
        <v>1.097</v>
      </c>
      <c r="AR55" s="47">
        <f>'New CL Taxes 1970- 2007'!Y41</f>
        <v>1.13</v>
      </c>
      <c r="AS55" s="47">
        <f>'New CL Taxes 1970- 2007'!Z41</f>
        <v>1.121</v>
      </c>
      <c r="AT55" s="47">
        <f>'New CL Taxes 1970- 2007'!AA41</f>
        <v>1.341</v>
      </c>
      <c r="AU55" s="47">
        <f>'New CL Taxes 1970- 2007'!AB41</f>
        <v>1.343</v>
      </c>
      <c r="AV55" s="47">
        <f>'New CL Taxes 1970- 2007'!AC41</f>
        <v>1.303</v>
      </c>
      <c r="AW55" s="47">
        <f>'New CL Taxes 1970- 2007'!AD41</f>
        <v>1.45</v>
      </c>
      <c r="AX55" s="47">
        <f>'New CL Taxes 1970- 2007'!AE41</f>
        <v>1.514</v>
      </c>
      <c r="AY55" s="47">
        <f>'New CL Taxes 1970- 2007'!AF41</f>
        <v>1.542</v>
      </c>
      <c r="AZ55" s="47">
        <f>'New CL Taxes 1970- 2007'!AG41</f>
        <v>1.884</v>
      </c>
      <c r="BA55" s="47">
        <f>'New CL Taxes 1970- 2007'!AH41</f>
        <v>2.536</v>
      </c>
      <c r="BB55" s="47">
        <f>'New CL Taxes 1970- 2007'!AI41</f>
        <v>2.421</v>
      </c>
      <c r="BC55" s="47">
        <f>'New CL Taxes 1970- 2007'!AJ41</f>
        <v>2.332</v>
      </c>
      <c r="BD55" s="47">
        <f>'New CL Taxes 1970- 2007'!AK41</f>
        <v>2.052</v>
      </c>
      <c r="BE55" s="47">
        <f>'New CL Taxes 1970- 2007'!AL41</f>
        <v>2.033</v>
      </c>
      <c r="BF55" s="47">
        <f>'New CL Taxes 1970- 2007'!AM41</f>
        <v>2.236</v>
      </c>
      <c r="BG55" s="47">
        <f>'New CL Taxes 1970- 2007'!AN41</f>
        <v>1.917</v>
      </c>
      <c r="BH55" s="47">
        <f>'New CL Taxes 1970- 2007'!AO41</f>
        <v>2.087</v>
      </c>
    </row>
    <row r="56" spans="2:60" ht="15.75">
      <c r="B56" s="2" t="s">
        <v>261</v>
      </c>
      <c r="C56">
        <f>0.0018*C57</f>
        <v>0.0151938</v>
      </c>
      <c r="D56">
        <f aca="true" t="shared" si="61" ref="D56:BH56">0.0018*D57</f>
        <v>0.017352</v>
      </c>
      <c r="E56">
        <f t="shared" si="61"/>
        <v>0.018093599999999998</v>
      </c>
      <c r="F56">
        <f t="shared" si="61"/>
        <v>0.0192582</v>
      </c>
      <c r="G56">
        <f t="shared" si="61"/>
        <v>0.0215172</v>
      </c>
      <c r="H56">
        <f t="shared" si="61"/>
        <v>0.0240732</v>
      </c>
      <c r="I56">
        <f t="shared" si="61"/>
        <v>0.026107199999999997</v>
      </c>
      <c r="J56">
        <f t="shared" si="61"/>
        <v>0.0283806</v>
      </c>
      <c r="K56">
        <f t="shared" si="61"/>
        <v>0.0286416</v>
      </c>
      <c r="L56">
        <f t="shared" si="61"/>
        <v>0.0305478</v>
      </c>
      <c r="M56">
        <f t="shared" si="61"/>
        <v>0.0341748</v>
      </c>
      <c r="N56">
        <f t="shared" si="61"/>
        <v>0.036081</v>
      </c>
      <c r="O56">
        <f t="shared" si="61"/>
        <v>0.0388422</v>
      </c>
      <c r="P56">
        <f t="shared" si="61"/>
        <v>0.0421398</v>
      </c>
      <c r="Q56">
        <f t="shared" si="61"/>
        <v>0.049586399999999996</v>
      </c>
      <c r="R56">
        <f t="shared" si="61"/>
        <v>0.055380599999999995</v>
      </c>
      <c r="S56">
        <f t="shared" si="61"/>
        <v>0.060303600000000006</v>
      </c>
      <c r="T56">
        <f t="shared" si="61"/>
        <v>0.06615900000000001</v>
      </c>
      <c r="U56">
        <f t="shared" si="61"/>
        <v>0.0733572</v>
      </c>
      <c r="V56">
        <f t="shared" si="61"/>
        <v>0.093222</v>
      </c>
      <c r="W56">
        <f t="shared" si="61"/>
        <v>0.10453140000036</v>
      </c>
      <c r="X56">
        <f t="shared" si="61"/>
        <v>0.11862900000036</v>
      </c>
      <c r="Y56">
        <f t="shared" si="61"/>
        <v>0.13284540000036</v>
      </c>
      <c r="Z56">
        <f t="shared" si="61"/>
        <v>0.15195780000036002</v>
      </c>
      <c r="AA56">
        <f t="shared" si="61"/>
        <v>0.17745300000036</v>
      </c>
      <c r="AB56">
        <f t="shared" si="61"/>
        <v>0.19182240000036002</v>
      </c>
      <c r="AC56">
        <f t="shared" si="61"/>
        <v>0.21839040000035997</v>
      </c>
      <c r="AD56">
        <f t="shared" si="61"/>
        <v>0.23586120000035993</v>
      </c>
      <c r="AE56">
        <f t="shared" si="61"/>
        <v>0.25514280000036</v>
      </c>
      <c r="AF56">
        <f t="shared" si="61"/>
        <v>0.27270000000036004</v>
      </c>
      <c r="AG56">
        <f t="shared" si="61"/>
        <v>0.29356380000018006</v>
      </c>
      <c r="AH56">
        <f t="shared" si="61"/>
        <v>0.3098754000001799</v>
      </c>
      <c r="AI56">
        <f t="shared" si="61"/>
        <v>0.32018040000018</v>
      </c>
      <c r="AJ56">
        <f t="shared" si="61"/>
        <v>0.3313476000001798</v>
      </c>
      <c r="AK56">
        <f t="shared" si="61"/>
        <v>0.34937100000018</v>
      </c>
      <c r="AL56">
        <f t="shared" si="61"/>
        <v>0.36148860000017996</v>
      </c>
      <c r="AM56">
        <f t="shared" si="61"/>
        <v>0.37234980000018003</v>
      </c>
      <c r="AN56">
        <f t="shared" si="61"/>
        <v>0.37556460000018</v>
      </c>
      <c r="AO56">
        <f t="shared" si="61"/>
        <v>0.3916728000001799</v>
      </c>
      <c r="AP56">
        <f t="shared" si="61"/>
        <v>0.41449860000017996</v>
      </c>
      <c r="AQ56">
        <f t="shared" si="61"/>
        <v>0.43857360000018003</v>
      </c>
      <c r="AR56">
        <f t="shared" si="61"/>
        <v>0.46327500000018007</v>
      </c>
      <c r="AS56">
        <f t="shared" si="61"/>
        <v>0.48293820000018</v>
      </c>
      <c r="AT56">
        <f t="shared" si="61"/>
        <v>0.49682340000017994</v>
      </c>
      <c r="AU56">
        <f t="shared" si="61"/>
        <v>0.5220864000001799</v>
      </c>
      <c r="AV56">
        <f t="shared" si="61"/>
        <v>0.54946980000018</v>
      </c>
      <c r="AW56">
        <f t="shared" si="61"/>
        <v>0.5755590000001799</v>
      </c>
      <c r="AX56">
        <f t="shared" si="61"/>
        <v>0.6160266000001801</v>
      </c>
      <c r="AY56">
        <f t="shared" si="61"/>
        <v>0.65243520000018</v>
      </c>
      <c r="AZ56">
        <f t="shared" si="61"/>
        <v>0.69514740000018</v>
      </c>
      <c r="BA56">
        <f t="shared" si="61"/>
        <v>0.75232800000018</v>
      </c>
      <c r="BB56">
        <f t="shared" si="61"/>
        <v>0.8059158</v>
      </c>
      <c r="BC56">
        <f t="shared" si="61"/>
        <v>0.8373851999999983</v>
      </c>
      <c r="BD56">
        <f t="shared" si="61"/>
        <v>0.858501</v>
      </c>
      <c r="BE56">
        <f t="shared" si="61"/>
        <v>0.8841312000000019</v>
      </c>
      <c r="BF56">
        <f t="shared" si="61"/>
        <v>0.9241326000001802</v>
      </c>
      <c r="BG56">
        <f t="shared" si="61"/>
        <v>0.9718722000001803</v>
      </c>
      <c r="BH56">
        <f t="shared" si="61"/>
        <v>1.0207187999999998</v>
      </c>
    </row>
    <row r="57" spans="2:60" ht="15.75">
      <c r="B57" s="2" t="s">
        <v>262</v>
      </c>
      <c r="C57">
        <v>8.441</v>
      </c>
      <c r="D57">
        <v>9.64</v>
      </c>
      <c r="E57">
        <v>10.052</v>
      </c>
      <c r="F57">
        <v>10.699</v>
      </c>
      <c r="G57">
        <v>11.954</v>
      </c>
      <c r="H57">
        <v>13.374</v>
      </c>
      <c r="I57">
        <v>14.504</v>
      </c>
      <c r="J57">
        <v>15.767</v>
      </c>
      <c r="K57">
        <v>15.912</v>
      </c>
      <c r="L57">
        <v>16.971</v>
      </c>
      <c r="M57">
        <v>18.986</v>
      </c>
      <c r="N57">
        <v>20.045</v>
      </c>
      <c r="O57">
        <v>21.579</v>
      </c>
      <c r="P57">
        <v>23.411</v>
      </c>
      <c r="Q57">
        <v>27.548</v>
      </c>
      <c r="R57">
        <v>30.767</v>
      </c>
      <c r="S57">
        <v>33.502</v>
      </c>
      <c r="T57">
        <v>36.755</v>
      </c>
      <c r="U57">
        <v>40.754</v>
      </c>
      <c r="V57">
        <v>51.79</v>
      </c>
      <c r="W57">
        <v>58.073000000200004</v>
      </c>
      <c r="X57">
        <v>65.9050000002</v>
      </c>
      <c r="Y57">
        <v>73.8030000002</v>
      </c>
      <c r="Z57">
        <v>84.42100000020001</v>
      </c>
      <c r="AA57">
        <v>98.5850000002</v>
      </c>
      <c r="AB57">
        <v>106.56800000020002</v>
      </c>
      <c r="AC57">
        <v>121.32800000019999</v>
      </c>
      <c r="AD57">
        <v>131.03400000019997</v>
      </c>
      <c r="AE57">
        <v>141.7460000002</v>
      </c>
      <c r="AF57">
        <v>151.50000000020003</v>
      </c>
      <c r="AG57">
        <v>163.09100000010005</v>
      </c>
      <c r="AH57">
        <v>172.15300000009995</v>
      </c>
      <c r="AI57">
        <v>177.8780000001</v>
      </c>
      <c r="AJ57">
        <v>184.0820000000999</v>
      </c>
      <c r="AK57">
        <v>194.09500000010001</v>
      </c>
      <c r="AL57">
        <v>200.82700000009999</v>
      </c>
      <c r="AM57">
        <v>206.86100000010003</v>
      </c>
      <c r="AN57">
        <v>208.6470000001</v>
      </c>
      <c r="AO57">
        <v>217.59600000009996</v>
      </c>
      <c r="AP57">
        <v>230.27700000009997</v>
      </c>
      <c r="AQ57">
        <v>243.65200000010003</v>
      </c>
      <c r="AR57">
        <v>257.37500000010004</v>
      </c>
      <c r="AS57">
        <v>268.2990000001</v>
      </c>
      <c r="AT57">
        <v>276.01300000009996</v>
      </c>
      <c r="AU57">
        <v>290.04800000009993</v>
      </c>
      <c r="AV57">
        <v>305.2610000001</v>
      </c>
      <c r="AW57">
        <v>319.7550000001</v>
      </c>
      <c r="AX57">
        <v>342.2370000001</v>
      </c>
      <c r="AY57">
        <v>362.4640000001</v>
      </c>
      <c r="AZ57">
        <v>386.1930000001</v>
      </c>
      <c r="BA57">
        <v>417.96000000009997</v>
      </c>
      <c r="BB57">
        <v>447.731</v>
      </c>
      <c r="BC57">
        <v>465.21399999999903</v>
      </c>
      <c r="BD57">
        <v>476.945</v>
      </c>
      <c r="BE57">
        <v>491.18400000000105</v>
      </c>
      <c r="BF57">
        <v>513.4070000001001</v>
      </c>
      <c r="BG57">
        <v>539.9290000001001</v>
      </c>
      <c r="BH57">
        <v>567.0659999999999</v>
      </c>
    </row>
    <row r="58" spans="2:60" ht="15.75">
      <c r="B58" s="2" t="s">
        <v>205</v>
      </c>
      <c r="C58" s="47">
        <f aca="true" t="shared" si="62" ref="C58:AH58">(C3+C24+C54+C53+C55)</f>
        <v>2.6074895758392773</v>
      </c>
      <c r="D58" s="47">
        <f t="shared" si="62"/>
        <v>2.9888258802807224</v>
      </c>
      <c r="E58" s="47">
        <f t="shared" si="62"/>
        <v>3.290990403624588</v>
      </c>
      <c r="F58" s="47">
        <f t="shared" si="62"/>
        <v>3.2714861766857735</v>
      </c>
      <c r="G58" s="47">
        <f t="shared" si="62"/>
        <v>3.413348234131394</v>
      </c>
      <c r="H58" s="47">
        <f t="shared" si="62"/>
        <v>3.575371887502329</v>
      </c>
      <c r="I58" s="47">
        <f t="shared" si="62"/>
        <v>4.1314974463922445</v>
      </c>
      <c r="J58" s="47">
        <f t="shared" si="62"/>
        <v>4.862791794923668</v>
      </c>
      <c r="K58" s="47">
        <f t="shared" si="62"/>
        <v>4.76080268380263</v>
      </c>
      <c r="L58" s="47">
        <f t="shared" si="62"/>
        <v>5.092099632918227</v>
      </c>
      <c r="M58" s="47">
        <f t="shared" si="62"/>
        <v>5.746936800524816</v>
      </c>
      <c r="N58" s="47">
        <f t="shared" si="62"/>
        <v>6.305137175164187</v>
      </c>
      <c r="O58" s="47">
        <f t="shared" si="62"/>
        <v>6.696974201104625</v>
      </c>
      <c r="P58" s="47">
        <f t="shared" si="62"/>
        <v>7.508564712743601</v>
      </c>
      <c r="Q58" s="47">
        <f t="shared" si="62"/>
        <v>9.242794860699991</v>
      </c>
      <c r="R58" s="47">
        <f t="shared" si="62"/>
        <v>10.771853382951491</v>
      </c>
      <c r="S58" s="47">
        <f t="shared" si="62"/>
        <v>12.197943185672463</v>
      </c>
      <c r="T58" s="47">
        <f t="shared" si="62"/>
        <v>13.76558063338825</v>
      </c>
      <c r="U58" s="47">
        <f t="shared" si="62"/>
        <v>15.530161441924733</v>
      </c>
      <c r="V58" s="47">
        <f t="shared" si="62"/>
        <v>18.380000000000003</v>
      </c>
      <c r="W58" s="47">
        <f t="shared" si="62"/>
        <v>20.765</v>
      </c>
      <c r="X58" s="47">
        <f t="shared" si="62"/>
        <v>24.384999999999998</v>
      </c>
      <c r="Y58" s="47">
        <f t="shared" si="62"/>
        <v>27.925</v>
      </c>
      <c r="Z58" s="47">
        <f t="shared" si="62"/>
        <v>32.93599999999999</v>
      </c>
      <c r="AA58" s="47">
        <f t="shared" si="62"/>
        <v>37.704</v>
      </c>
      <c r="AB58" s="47">
        <f t="shared" si="62"/>
        <v>42.449000000000005</v>
      </c>
      <c r="AC58" s="47">
        <f t="shared" si="62"/>
        <v>48.179</v>
      </c>
      <c r="AD58" s="47">
        <f t="shared" si="62"/>
        <v>53.828</v>
      </c>
      <c r="AE58" s="47">
        <f t="shared" si="62"/>
        <v>58.688</v>
      </c>
      <c r="AF58" s="47">
        <f t="shared" si="62"/>
        <v>63.629</v>
      </c>
      <c r="AG58" s="47">
        <f t="shared" si="62"/>
        <v>67.53299999999999</v>
      </c>
      <c r="AH58" s="47">
        <f t="shared" si="62"/>
        <v>68.99</v>
      </c>
      <c r="AI58" s="47">
        <f aca="true" t="shared" si="63" ref="AI58:BH58">(AI3+AI24+AI54+AI53+AI55)</f>
        <v>73.097</v>
      </c>
      <c r="AJ58" s="47">
        <f t="shared" si="63"/>
        <v>77.74100000000001</v>
      </c>
      <c r="AK58" s="47">
        <f t="shared" si="63"/>
        <v>78.93800000000002</v>
      </c>
      <c r="AL58" s="47">
        <f t="shared" si="63"/>
        <v>82.36999999999999</v>
      </c>
      <c r="AM58" s="47">
        <f t="shared" si="63"/>
        <v>86.18100000000001</v>
      </c>
      <c r="AN58" s="47">
        <f t="shared" si="63"/>
        <v>92.019</v>
      </c>
      <c r="AO58" s="47">
        <f t="shared" si="63"/>
        <v>96.351</v>
      </c>
      <c r="AP58" s="47">
        <f t="shared" si="63"/>
        <v>95.74499999999999</v>
      </c>
      <c r="AQ58" s="47">
        <f t="shared" si="63"/>
        <v>101.111</v>
      </c>
      <c r="AR58" s="47">
        <f t="shared" si="63"/>
        <v>112.428</v>
      </c>
      <c r="AS58" s="47">
        <f t="shared" si="63"/>
        <v>115.744</v>
      </c>
      <c r="AT58" s="47">
        <f t="shared" si="63"/>
        <v>122.89399999999998</v>
      </c>
      <c r="AU58" s="47">
        <f t="shared" si="63"/>
        <v>122.35300000000002</v>
      </c>
      <c r="AV58" s="47">
        <f t="shared" si="63"/>
        <v>121.784</v>
      </c>
      <c r="AW58" s="47">
        <f t="shared" si="63"/>
        <v>127.06599999999999</v>
      </c>
      <c r="AX58" s="47">
        <f t="shared" si="63"/>
        <v>134.61700000000002</v>
      </c>
      <c r="AY58" s="47">
        <f t="shared" si="63"/>
        <v>141.963</v>
      </c>
      <c r="AZ58" s="47">
        <f t="shared" si="63"/>
        <v>154.93699999999998</v>
      </c>
      <c r="BA58" s="47">
        <f t="shared" si="63"/>
        <v>165.94000000000003</v>
      </c>
      <c r="BB58" s="47">
        <f t="shared" si="63"/>
        <v>170.178</v>
      </c>
      <c r="BC58" s="47">
        <f t="shared" si="63"/>
        <v>173.89999999999998</v>
      </c>
      <c r="BD58" s="47">
        <f t="shared" si="63"/>
        <v>177.26</v>
      </c>
      <c r="BE58" s="47">
        <f t="shared" si="63"/>
        <v>182.759</v>
      </c>
      <c r="BF58" s="47">
        <f t="shared" si="63"/>
        <v>191.426</v>
      </c>
      <c r="BG58" s="47">
        <f t="shared" si="63"/>
        <v>209.15900000000002</v>
      </c>
      <c r="BH58" s="47">
        <f t="shared" si="63"/>
        <v>219.30899999999997</v>
      </c>
    </row>
    <row r="59" spans="2:60" ht="15.75">
      <c r="B59" s="2"/>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7"/>
      <c r="BD59" s="47"/>
      <c r="BE59" s="47"/>
      <c r="BF59" s="47"/>
      <c r="BG59" s="47"/>
      <c r="BH59" s="47"/>
    </row>
    <row r="60" spans="2:60" ht="15.75">
      <c r="B60" s="2"/>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row>
    <row r="61" spans="2:60" ht="15.75">
      <c r="B61" s="2"/>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row>
    <row r="64" spans="2:60" ht="12.75">
      <c r="B64" s="1" t="s">
        <v>252</v>
      </c>
      <c r="BF64">
        <f>80712.8/1000</f>
        <v>80.7128</v>
      </c>
      <c r="BG64">
        <f>89631.2/1000</f>
        <v>89.63119999999999</v>
      </c>
      <c r="BH64">
        <f>94886.2/1000</f>
        <v>94.8862</v>
      </c>
    </row>
    <row r="65" spans="2:60" ht="12.75">
      <c r="B65" t="s">
        <v>1</v>
      </c>
      <c r="BF65">
        <f>5899/1000</f>
        <v>5.899</v>
      </c>
      <c r="BG65">
        <f>6112/1000</f>
        <v>6.112</v>
      </c>
      <c r="BH65">
        <f>5909/1000</f>
        <v>5.909</v>
      </c>
    </row>
    <row r="66" spans="2:60" ht="12.75">
      <c r="B66" t="s">
        <v>2</v>
      </c>
      <c r="BF66">
        <f>5101/1000</f>
        <v>5.101</v>
      </c>
      <c r="BG66">
        <f>5453/1000</f>
        <v>5.453</v>
      </c>
      <c r="BH66">
        <f>5655/1000</f>
        <v>5.655</v>
      </c>
    </row>
    <row r="67" spans="2:60" ht="12.75">
      <c r="B67" t="s">
        <v>3</v>
      </c>
      <c r="BF67">
        <f>6213.2/1000</f>
        <v>6.2132</v>
      </c>
      <c r="BG67">
        <f>8743.8/1000</f>
        <v>8.743799999999998</v>
      </c>
      <c r="BH67">
        <f>9163.8/1000</f>
        <v>9.163799999999998</v>
      </c>
    </row>
    <row r="68" spans="2:60" ht="12.75">
      <c r="B68" t="s">
        <v>4</v>
      </c>
      <c r="U68" t="s">
        <v>220</v>
      </c>
      <c r="BF68">
        <f>1484/1000</f>
        <v>1.484</v>
      </c>
      <c r="BG68">
        <f>2979/1000</f>
        <v>2.979</v>
      </c>
      <c r="BH68">
        <f>3013/1000</f>
        <v>3.013</v>
      </c>
    </row>
    <row r="69" ht="12.75">
      <c r="B69" t="s">
        <v>5</v>
      </c>
    </row>
    <row r="71" ht="12.75">
      <c r="B71" s="1" t="s">
        <v>251</v>
      </c>
    </row>
    <row r="73" ht="12.75">
      <c r="B73" s="1"/>
    </row>
    <row r="74" spans="2:60" ht="12.75">
      <c r="B74" s="1" t="s">
        <v>221</v>
      </c>
      <c r="C74" s="47">
        <v>0.06462624657819403</v>
      </c>
      <c r="D74" s="47">
        <v>0.073108441441582</v>
      </c>
      <c r="E74" s="47">
        <v>0.07876323801717398</v>
      </c>
      <c r="F74" s="47">
        <v>0.08724543288056195</v>
      </c>
      <c r="G74" s="47">
        <v>0.10622939281290647</v>
      </c>
      <c r="H74" s="47">
        <v>0.11188418938849846</v>
      </c>
      <c r="I74" s="47">
        <v>0.11875072808743156</v>
      </c>
      <c r="J74" s="47">
        <v>0.33686431028883634</v>
      </c>
      <c r="K74" s="47">
        <v>0.36554220720791003</v>
      </c>
      <c r="L74" s="47">
        <v>0.4047218691959403</v>
      </c>
      <c r="M74" s="47">
        <v>0.5210491130366893</v>
      </c>
      <c r="N74" s="47">
        <v>0.555381806531355</v>
      </c>
      <c r="O74" s="47">
        <v>0.6567642308508971</v>
      </c>
      <c r="P74" s="47">
        <v>0.784804981883944</v>
      </c>
      <c r="Q74" s="47">
        <v>0.9463705983294289</v>
      </c>
      <c r="R74" s="47">
        <v>1.3365515620452753</v>
      </c>
      <c r="S74" s="47">
        <v>1.514273740135309</v>
      </c>
      <c r="T74" s="47">
        <v>1.673415872334112</v>
      </c>
      <c r="U74" s="47">
        <v>1.802264451449386</v>
      </c>
      <c r="V74" s="47">
        <v>2.379999999990809</v>
      </c>
      <c r="W74" s="47">
        <v>2.7294310000094</v>
      </c>
      <c r="X74" s="47">
        <v>3.2293450000098005</v>
      </c>
      <c r="Y74" s="47">
        <v>3.6163470000098004</v>
      </c>
      <c r="Z74" s="47">
        <v>4.3054710000102006</v>
      </c>
      <c r="AA74" s="47">
        <v>5.1264200000104</v>
      </c>
      <c r="AB74" s="47">
        <v>5.967808000011201</v>
      </c>
      <c r="AC74" s="47">
        <v>6.915696000011399</v>
      </c>
      <c r="AD74" s="47">
        <v>7.731006000011798</v>
      </c>
      <c r="AE74" s="47">
        <v>8.504760000012</v>
      </c>
      <c r="AF74" s="47">
        <v>9.090000000012001</v>
      </c>
      <c r="AG74" s="47">
        <v>9.785460000006003</v>
      </c>
      <c r="AH74" s="47">
        <v>10.329180000005996</v>
      </c>
      <c r="AI74" s="47">
        <v>10.8505580000061</v>
      </c>
      <c r="AJ74" s="47">
        <v>11.044920000005993</v>
      </c>
      <c r="AK74" s="47">
        <v>11.063415000005701</v>
      </c>
      <c r="AL74" s="47">
        <v>11.647966000005798</v>
      </c>
      <c r="AM74" s="47">
        <v>11.997938000005801</v>
      </c>
      <c r="AN74" s="47">
        <v>12.1015260000058</v>
      </c>
      <c r="AO74" s="47">
        <v>12.402972000005699</v>
      </c>
      <c r="AP74" s="47">
        <v>12.895512000005597</v>
      </c>
      <c r="AQ74" s="47">
        <v>15.350076000006302</v>
      </c>
      <c r="AR74" s="47">
        <v>15.957250000006203</v>
      </c>
      <c r="AS74" s="47">
        <v>16.634538000006202</v>
      </c>
      <c r="AT74" s="47">
        <v>17.1128060000062</v>
      </c>
      <c r="AU74" s="47">
        <v>16.822784000005797</v>
      </c>
      <c r="AV74" s="47">
        <v>17.399877000005702</v>
      </c>
      <c r="AW74" s="47">
        <v>17.906280000005598</v>
      </c>
      <c r="AX74" s="47">
        <v>18.480798000005404</v>
      </c>
      <c r="AY74" s="47">
        <v>19.2105920000053</v>
      </c>
      <c r="AZ74" s="47">
        <v>20.082036000005203</v>
      </c>
      <c r="BA74" s="47">
        <v>20.480040000004898</v>
      </c>
      <c r="BB74" s="47">
        <v>21.938819000000002</v>
      </c>
      <c r="BC74" s="47">
        <v>22.795485999999954</v>
      </c>
      <c r="BD74" s="47">
        <v>23.847250000000003</v>
      </c>
      <c r="BE74" s="47">
        <v>24.559200000000054</v>
      </c>
      <c r="BF74" s="47">
        <v>24.643536000004804</v>
      </c>
      <c r="BG74" s="47">
        <v>25.376663000004708</v>
      </c>
      <c r="BH74" s="47">
        <v>26.652101999999996</v>
      </c>
    </row>
    <row r="75" spans="2:60" ht="12.75">
      <c r="B75" s="1" t="s">
        <v>222</v>
      </c>
      <c r="C75" s="47">
        <f>(C76/1000)</f>
        <v>0.137</v>
      </c>
      <c r="D75" s="47">
        <f aca="true" t="shared" si="64" ref="D75:BH75">(D76/1000)</f>
        <v>0.134</v>
      </c>
      <c r="E75" s="47">
        <f t="shared" si="64"/>
        <v>0.14</v>
      </c>
      <c r="F75" s="47">
        <f t="shared" si="64"/>
        <v>0.146</v>
      </c>
      <c r="G75" s="47">
        <f t="shared" si="64"/>
        <v>0.163</v>
      </c>
      <c r="H75" s="47">
        <f t="shared" si="64"/>
        <v>0.19</v>
      </c>
      <c r="I75" s="47">
        <f t="shared" si="64"/>
        <v>0.204</v>
      </c>
      <c r="J75" s="47">
        <f t="shared" si="64"/>
        <v>0.225</v>
      </c>
      <c r="K75" s="47">
        <f t="shared" si="64"/>
        <v>0.253</v>
      </c>
      <c r="L75" s="47">
        <f t="shared" si="64"/>
        <v>0.27</v>
      </c>
      <c r="M75" s="47">
        <f t="shared" si="64"/>
        <v>0.299</v>
      </c>
      <c r="N75" s="47">
        <f t="shared" si="64"/>
        <v>0.315</v>
      </c>
      <c r="O75" s="47">
        <f t="shared" si="64"/>
        <v>0.346</v>
      </c>
      <c r="P75" s="47">
        <f t="shared" si="64"/>
        <v>0.434</v>
      </c>
      <c r="Q75" s="47">
        <f t="shared" si="64"/>
        <v>0.535</v>
      </c>
      <c r="R75" s="47">
        <f t="shared" si="64"/>
        <v>0.564</v>
      </c>
      <c r="S75" s="47">
        <f t="shared" si="64"/>
        <v>0.665</v>
      </c>
      <c r="T75" s="47">
        <f t="shared" si="64"/>
        <v>0.75</v>
      </c>
      <c r="U75" s="47">
        <f t="shared" si="64"/>
        <v>0.842</v>
      </c>
      <c r="V75" s="47">
        <f t="shared" si="64"/>
        <v>0.96</v>
      </c>
      <c r="W75" s="47">
        <f t="shared" si="64"/>
        <v>1.08</v>
      </c>
      <c r="X75" s="47">
        <f t="shared" si="64"/>
        <v>1.274</v>
      </c>
      <c r="Y75" s="47">
        <f t="shared" si="64"/>
        <v>1.477</v>
      </c>
      <c r="Z75" s="47">
        <f t="shared" si="64"/>
        <v>1.732</v>
      </c>
      <c r="AA75" s="47">
        <f t="shared" si="64"/>
        <v>2.045</v>
      </c>
      <c r="AB75" s="47">
        <f t="shared" si="64"/>
        <v>2.423</v>
      </c>
      <c r="AC75" s="47">
        <f t="shared" si="64"/>
        <v>2.782</v>
      </c>
      <c r="AD75" s="47">
        <f t="shared" si="64"/>
        <v>3.091</v>
      </c>
      <c r="AE75" s="47">
        <f t="shared" si="64"/>
        <v>3.345</v>
      </c>
      <c r="AF75" s="47">
        <f t="shared" si="64"/>
        <v>3.645</v>
      </c>
      <c r="AG75" s="47">
        <f t="shared" si="64"/>
        <v>4.167</v>
      </c>
      <c r="AH75" s="47">
        <f t="shared" si="64"/>
        <v>4.829</v>
      </c>
      <c r="AI75" s="47">
        <f t="shared" si="64"/>
        <v>5.132</v>
      </c>
      <c r="AJ75" s="47">
        <f t="shared" si="64"/>
        <v>5.584</v>
      </c>
      <c r="AK75" s="47">
        <f t="shared" si="64"/>
        <v>6.038</v>
      </c>
      <c r="AL75" s="47">
        <f t="shared" si="64"/>
        <v>6.44</v>
      </c>
      <c r="AM75" s="47">
        <f t="shared" si="64"/>
        <v>7.16</v>
      </c>
      <c r="AN75" s="47">
        <f t="shared" si="64"/>
        <v>7.818</v>
      </c>
      <c r="AO75" s="47">
        <f t="shared" si="64"/>
        <v>8.365</v>
      </c>
      <c r="AP75" s="47">
        <f t="shared" si="64"/>
        <v>8.787</v>
      </c>
      <c r="AQ75" s="47">
        <f t="shared" si="64"/>
        <v>9.868</v>
      </c>
      <c r="AR75" s="47">
        <f t="shared" si="64"/>
        <v>10.261</v>
      </c>
      <c r="AS75" s="47">
        <f t="shared" si="64"/>
        <v>11.204</v>
      </c>
      <c r="AT75" s="47">
        <f t="shared" si="64"/>
        <v>12.081</v>
      </c>
      <c r="AU75" s="47">
        <f t="shared" si="64"/>
        <v>12.797</v>
      </c>
      <c r="AV75" s="47">
        <f t="shared" si="64"/>
        <v>12.874</v>
      </c>
      <c r="AW75" s="47">
        <f t="shared" si="64"/>
        <v>14.039</v>
      </c>
      <c r="AX75" s="47">
        <f t="shared" si="64"/>
        <v>14.794</v>
      </c>
      <c r="AY75" s="47">
        <f t="shared" si="64"/>
        <v>15.737</v>
      </c>
      <c r="AZ75" s="47">
        <f t="shared" si="64"/>
        <v>17.482</v>
      </c>
      <c r="BA75" s="47">
        <f t="shared" si="64"/>
        <v>19.381</v>
      </c>
      <c r="BB75" s="47">
        <f t="shared" si="64"/>
        <v>20.881</v>
      </c>
      <c r="BC75" s="47">
        <f t="shared" si="64"/>
        <v>22.809</v>
      </c>
      <c r="BD75" s="47">
        <f t="shared" si="64"/>
        <v>23.2</v>
      </c>
      <c r="BE75" s="47">
        <f t="shared" si="64"/>
        <v>24.626</v>
      </c>
      <c r="BF75" s="47">
        <f t="shared" si="64"/>
        <v>26.128</v>
      </c>
      <c r="BG75" s="47">
        <f t="shared" si="64"/>
        <v>30.676</v>
      </c>
      <c r="BH75" s="47">
        <f t="shared" si="64"/>
        <v>31.916</v>
      </c>
    </row>
    <row r="76" spans="2:60" ht="12.75">
      <c r="B76" s="1" t="s">
        <v>222</v>
      </c>
      <c r="C76">
        <v>137</v>
      </c>
      <c r="D76">
        <v>134</v>
      </c>
      <c r="E76">
        <v>140</v>
      </c>
      <c r="F76">
        <v>146</v>
      </c>
      <c r="G76">
        <v>163</v>
      </c>
      <c r="H76">
        <v>190</v>
      </c>
      <c r="I76">
        <v>204</v>
      </c>
      <c r="J76">
        <v>225</v>
      </c>
      <c r="K76">
        <v>253</v>
      </c>
      <c r="L76">
        <v>270</v>
      </c>
      <c r="M76">
        <v>299</v>
      </c>
      <c r="N76">
        <v>315</v>
      </c>
      <c r="O76">
        <v>346</v>
      </c>
      <c r="P76">
        <v>434</v>
      </c>
      <c r="Q76">
        <v>535</v>
      </c>
      <c r="R76">
        <v>564</v>
      </c>
      <c r="S76">
        <v>665</v>
      </c>
      <c r="T76">
        <v>750</v>
      </c>
      <c r="U76">
        <v>842</v>
      </c>
      <c r="V76">
        <v>960</v>
      </c>
      <c r="W76">
        <v>1080</v>
      </c>
      <c r="X76">
        <v>1274</v>
      </c>
      <c r="Y76">
        <v>1477</v>
      </c>
      <c r="Z76">
        <v>1732</v>
      </c>
      <c r="AA76">
        <v>2045</v>
      </c>
      <c r="AB76">
        <v>2423</v>
      </c>
      <c r="AC76">
        <v>2782</v>
      </c>
      <c r="AD76">
        <v>3091</v>
      </c>
      <c r="AE76">
        <v>3345</v>
      </c>
      <c r="AF76">
        <v>3645</v>
      </c>
      <c r="AG76">
        <v>4167</v>
      </c>
      <c r="AH76" s="47">
        <v>4829</v>
      </c>
      <c r="AI76" s="47">
        <v>5132</v>
      </c>
      <c r="AJ76" s="47">
        <v>5584</v>
      </c>
      <c r="AK76" s="47">
        <v>6038</v>
      </c>
      <c r="AL76" s="47">
        <v>6440</v>
      </c>
      <c r="AM76" s="47">
        <v>7160</v>
      </c>
      <c r="AN76" s="47">
        <v>7818</v>
      </c>
      <c r="AO76" s="47">
        <v>8365</v>
      </c>
      <c r="AP76" s="47">
        <v>8787</v>
      </c>
      <c r="AQ76" s="47">
        <v>9868</v>
      </c>
      <c r="AR76" s="47">
        <v>10261</v>
      </c>
      <c r="AS76" s="47">
        <v>11204</v>
      </c>
      <c r="AT76" s="47">
        <v>12081</v>
      </c>
      <c r="AU76" s="47">
        <v>12797</v>
      </c>
      <c r="AV76" s="47">
        <v>12874</v>
      </c>
      <c r="AW76" s="47">
        <v>14039</v>
      </c>
      <c r="AX76" s="47">
        <v>14794</v>
      </c>
      <c r="AY76" s="47">
        <v>15737</v>
      </c>
      <c r="AZ76" s="47">
        <v>17482</v>
      </c>
      <c r="BA76" s="47">
        <v>19381</v>
      </c>
      <c r="BB76" s="47">
        <v>20881</v>
      </c>
      <c r="BC76" s="47">
        <v>22809</v>
      </c>
      <c r="BD76" s="47">
        <v>23200</v>
      </c>
      <c r="BE76" s="47">
        <v>24626</v>
      </c>
      <c r="BF76" s="47">
        <v>26128</v>
      </c>
      <c r="BG76" s="47">
        <v>30676</v>
      </c>
      <c r="BH76" s="47">
        <v>31916</v>
      </c>
    </row>
    <row r="77" spans="2:60" ht="12.75">
      <c r="B77" s="1" t="s">
        <v>227</v>
      </c>
      <c r="C77" s="47">
        <f>C74+C75</f>
        <v>0.20162624657819406</v>
      </c>
      <c r="D77" s="47">
        <f aca="true" t="shared" si="65" ref="D77:BH77">D74+D75</f>
        <v>0.20710844144158203</v>
      </c>
      <c r="E77" s="47">
        <f t="shared" si="65"/>
        <v>0.218763238017174</v>
      </c>
      <c r="F77" s="47">
        <f t="shared" si="65"/>
        <v>0.23324543288056193</v>
      </c>
      <c r="G77" s="47">
        <f t="shared" si="65"/>
        <v>0.2692293928129065</v>
      </c>
      <c r="H77" s="47">
        <f t="shared" si="65"/>
        <v>0.3018841893884985</v>
      </c>
      <c r="I77" s="47">
        <f t="shared" si="65"/>
        <v>0.32275072808743155</v>
      </c>
      <c r="J77" s="47">
        <f t="shared" si="65"/>
        <v>0.5618643102888363</v>
      </c>
      <c r="K77" s="47">
        <f t="shared" si="65"/>
        <v>0.6185422072079101</v>
      </c>
      <c r="L77" s="47">
        <f t="shared" si="65"/>
        <v>0.6747218691959402</v>
      </c>
      <c r="M77" s="47">
        <f t="shared" si="65"/>
        <v>0.8200491130366894</v>
      </c>
      <c r="N77" s="47">
        <f t="shared" si="65"/>
        <v>0.8703818065313551</v>
      </c>
      <c r="O77" s="47">
        <f t="shared" si="65"/>
        <v>1.002764230850897</v>
      </c>
      <c r="P77" s="47">
        <f t="shared" si="65"/>
        <v>1.218804981883944</v>
      </c>
      <c r="Q77" s="47">
        <f t="shared" si="65"/>
        <v>1.481370598329429</v>
      </c>
      <c r="R77" s="47">
        <f t="shared" si="65"/>
        <v>1.9005515620452753</v>
      </c>
      <c r="S77" s="47">
        <f t="shared" si="65"/>
        <v>2.179273740135309</v>
      </c>
      <c r="T77" s="47">
        <f t="shared" si="65"/>
        <v>2.423415872334112</v>
      </c>
      <c r="U77" s="47">
        <f t="shared" si="65"/>
        <v>2.644264451449386</v>
      </c>
      <c r="V77" s="47">
        <f t="shared" si="65"/>
        <v>3.339999999990809</v>
      </c>
      <c r="W77" s="47">
        <f t="shared" si="65"/>
        <v>3.8094310000094</v>
      </c>
      <c r="X77" s="47">
        <f t="shared" si="65"/>
        <v>4.5033450000098005</v>
      </c>
      <c r="Y77" s="47">
        <f t="shared" si="65"/>
        <v>5.093347000009801</v>
      </c>
      <c r="Z77" s="47">
        <f t="shared" si="65"/>
        <v>6.037471000010201</v>
      </c>
      <c r="AA77" s="47">
        <f t="shared" si="65"/>
        <v>7.1714200000104</v>
      </c>
      <c r="AB77" s="47">
        <f t="shared" si="65"/>
        <v>8.390808000011202</v>
      </c>
      <c r="AC77" s="47">
        <f t="shared" si="65"/>
        <v>9.6976960000114</v>
      </c>
      <c r="AD77" s="47">
        <f t="shared" si="65"/>
        <v>10.822006000011799</v>
      </c>
      <c r="AE77" s="47">
        <f t="shared" si="65"/>
        <v>11.849760000012001</v>
      </c>
      <c r="AF77" s="47">
        <f t="shared" si="65"/>
        <v>12.735000000012</v>
      </c>
      <c r="AG77" s="47">
        <f t="shared" si="65"/>
        <v>13.952460000006003</v>
      </c>
      <c r="AH77" s="47">
        <f t="shared" si="65"/>
        <v>15.158180000005995</v>
      </c>
      <c r="AI77" s="47">
        <f t="shared" si="65"/>
        <v>15.9825580000061</v>
      </c>
      <c r="AJ77" s="47">
        <f t="shared" si="65"/>
        <v>16.62892000000599</v>
      </c>
      <c r="AK77" s="47">
        <f t="shared" si="65"/>
        <v>17.1014150000057</v>
      </c>
      <c r="AL77" s="47">
        <f t="shared" si="65"/>
        <v>18.0879660000058</v>
      </c>
      <c r="AM77" s="47">
        <f t="shared" si="65"/>
        <v>19.1579380000058</v>
      </c>
      <c r="AN77" s="47">
        <f t="shared" si="65"/>
        <v>19.9195260000058</v>
      </c>
      <c r="AO77" s="47">
        <f t="shared" si="65"/>
        <v>20.7679720000057</v>
      </c>
      <c r="AP77" s="47">
        <f t="shared" si="65"/>
        <v>21.682512000005598</v>
      </c>
      <c r="AQ77" s="47">
        <f t="shared" si="65"/>
        <v>25.218076000006302</v>
      </c>
      <c r="AR77" s="47">
        <f t="shared" si="65"/>
        <v>26.2182500000062</v>
      </c>
      <c r="AS77" s="47">
        <f t="shared" si="65"/>
        <v>27.838538000006203</v>
      </c>
      <c r="AT77" s="47">
        <f t="shared" si="65"/>
        <v>29.193806000006198</v>
      </c>
      <c r="AU77" s="47">
        <f t="shared" si="65"/>
        <v>29.619784000005797</v>
      </c>
      <c r="AV77" s="47">
        <f t="shared" si="65"/>
        <v>30.273877000005704</v>
      </c>
      <c r="AW77" s="47">
        <f t="shared" si="65"/>
        <v>31.945280000005596</v>
      </c>
      <c r="AX77" s="47">
        <f t="shared" si="65"/>
        <v>33.274798000005404</v>
      </c>
      <c r="AY77" s="47">
        <f t="shared" si="65"/>
        <v>34.9475920000053</v>
      </c>
      <c r="AZ77" s="47">
        <f t="shared" si="65"/>
        <v>37.5640360000052</v>
      </c>
      <c r="BA77" s="47">
        <f t="shared" si="65"/>
        <v>39.8610400000049</v>
      </c>
      <c r="BB77" s="47">
        <f t="shared" si="65"/>
        <v>42.819819</v>
      </c>
      <c r="BC77" s="47">
        <f t="shared" si="65"/>
        <v>45.60448599999995</v>
      </c>
      <c r="BD77" s="47">
        <f t="shared" si="65"/>
        <v>47.047250000000005</v>
      </c>
      <c r="BE77" s="47">
        <f t="shared" si="65"/>
        <v>49.18520000000005</v>
      </c>
      <c r="BF77" s="47">
        <f t="shared" si="65"/>
        <v>50.7715360000048</v>
      </c>
      <c r="BG77" s="47">
        <f t="shared" si="65"/>
        <v>56.052663000004706</v>
      </c>
      <c r="BH77" s="47">
        <f t="shared" si="65"/>
        <v>58.568101999999996</v>
      </c>
    </row>
    <row r="78" spans="2:60" ht="12.75">
      <c r="B78" s="1" t="s">
        <v>238</v>
      </c>
      <c r="C78" s="47" t="e">
        <f aca="true" t="shared" si="66" ref="C78:BG78">(C77-B77)/B77</f>
        <v>#VALUE!</v>
      </c>
      <c r="D78" s="47">
        <f t="shared" si="66"/>
        <v>0.02718988701335508</v>
      </c>
      <c r="E78" s="47">
        <f t="shared" si="66"/>
        <v>0.05627388480386683</v>
      </c>
      <c r="F78" s="47">
        <f t="shared" si="66"/>
        <v>0.06620031315431067</v>
      </c>
      <c r="G78" s="47">
        <f t="shared" si="66"/>
        <v>0.15427508906796414</v>
      </c>
      <c r="H78" s="47">
        <f t="shared" si="66"/>
        <v>0.12128986450704717</v>
      </c>
      <c r="I78" s="47">
        <f t="shared" si="66"/>
        <v>0.06912100544649478</v>
      </c>
      <c r="J78" s="47">
        <f t="shared" si="66"/>
        <v>0.7408614803701701</v>
      </c>
      <c r="K78" s="47">
        <f t="shared" si="66"/>
        <v>0.10087470565613518</v>
      </c>
      <c r="L78" s="47">
        <f t="shared" si="66"/>
        <v>0.09082591508447624</v>
      </c>
      <c r="M78" s="47">
        <f t="shared" si="66"/>
        <v>0.21538837034278177</v>
      </c>
      <c r="N78" s="47">
        <f t="shared" si="66"/>
        <v>0.06137765737991089</v>
      </c>
      <c r="O78" s="47">
        <f t="shared" si="66"/>
        <v>0.15209695713552684</v>
      </c>
      <c r="P78" s="47">
        <f t="shared" si="66"/>
        <v>0.21544521073485556</v>
      </c>
      <c r="Q78" s="47">
        <f t="shared" si="66"/>
        <v>0.21542873580942323</v>
      </c>
      <c r="R78" s="47">
        <f t="shared" si="66"/>
        <v>0.2829683295919097</v>
      </c>
      <c r="S78" s="47">
        <f t="shared" si="66"/>
        <v>0.14665331036327534</v>
      </c>
      <c r="T78" s="47">
        <f t="shared" si="66"/>
        <v>0.11202912589753161</v>
      </c>
      <c r="U78" s="47">
        <f t="shared" si="66"/>
        <v>0.09113111027970774</v>
      </c>
      <c r="V78" s="47">
        <f t="shared" si="66"/>
        <v>0.2631111832101639</v>
      </c>
      <c r="W78" s="47">
        <f t="shared" si="66"/>
        <v>0.14054820359876732</v>
      </c>
      <c r="X78" s="47">
        <f t="shared" si="66"/>
        <v>0.18215686279622553</v>
      </c>
      <c r="Y78" s="47">
        <f t="shared" si="66"/>
        <v>0.1310141683567917</v>
      </c>
      <c r="Z78" s="47">
        <f t="shared" si="66"/>
        <v>0.1853641623079251</v>
      </c>
      <c r="AA78" s="47">
        <f t="shared" si="66"/>
        <v>0.18781854190244282</v>
      </c>
      <c r="AB78" s="47">
        <f t="shared" si="66"/>
        <v>0.17003438649514785</v>
      </c>
      <c r="AC78" s="47">
        <f t="shared" si="66"/>
        <v>0.1557523423248933</v>
      </c>
      <c r="AD78" s="47">
        <f t="shared" si="66"/>
        <v>0.11593578515959642</v>
      </c>
      <c r="AE78" s="47">
        <f t="shared" si="66"/>
        <v>0.0949688994812128</v>
      </c>
      <c r="AF78" s="47">
        <f t="shared" si="66"/>
        <v>0.07470531048722531</v>
      </c>
      <c r="AG78" s="47">
        <f t="shared" si="66"/>
        <v>0.09559952885691833</v>
      </c>
      <c r="AH78" s="47">
        <f t="shared" si="66"/>
        <v>0.08641630221476884</v>
      </c>
      <c r="AI78" s="47">
        <f t="shared" si="66"/>
        <v>0.05438502511513771</v>
      </c>
      <c r="AJ78" s="47">
        <f t="shared" si="66"/>
        <v>0.04044171152074936</v>
      </c>
      <c r="AK78" s="47">
        <f t="shared" si="66"/>
        <v>0.028414052145271044</v>
      </c>
      <c r="AL78" s="47">
        <f t="shared" si="66"/>
        <v>0.0576882673158782</v>
      </c>
      <c r="AM78" s="47">
        <f t="shared" si="66"/>
        <v>0.05915380424751223</v>
      </c>
      <c r="AN78" s="47">
        <f t="shared" si="66"/>
        <v>0.039753130008029526</v>
      </c>
      <c r="AO78" s="47">
        <f t="shared" si="66"/>
        <v>0.04259368420712685</v>
      </c>
      <c r="AP78" s="47">
        <f t="shared" si="66"/>
        <v>0.04403607631980862</v>
      </c>
      <c r="AQ78" s="47">
        <f t="shared" si="66"/>
        <v>0.16306062692366047</v>
      </c>
      <c r="AR78" s="47">
        <f t="shared" si="66"/>
        <v>0.039660995549368964</v>
      </c>
      <c r="AS78" s="47">
        <f t="shared" si="66"/>
        <v>0.06180000572119112</v>
      </c>
      <c r="AT78" s="47">
        <f t="shared" si="66"/>
        <v>0.04868316001363625</v>
      </c>
      <c r="AU78" s="47">
        <f t="shared" si="66"/>
        <v>0.014591382843316446</v>
      </c>
      <c r="AV78" s="47">
        <f t="shared" si="66"/>
        <v>0.022082976702320962</v>
      </c>
      <c r="AW78" s="47">
        <f t="shared" si="66"/>
        <v>0.05520941371333366</v>
      </c>
      <c r="AX78" s="47">
        <f t="shared" si="66"/>
        <v>0.04161860531507551</v>
      </c>
      <c r="AY78" s="47">
        <f t="shared" si="66"/>
        <v>0.05027210082536414</v>
      </c>
      <c r="AZ78" s="47">
        <f t="shared" si="66"/>
        <v>0.0748676475334697</v>
      </c>
      <c r="BA78" s="47">
        <f t="shared" si="66"/>
        <v>0.0611490203022747</v>
      </c>
      <c r="BB78" s="47">
        <f t="shared" si="66"/>
        <v>0.0742273407817443</v>
      </c>
      <c r="BC78" s="47">
        <f t="shared" si="66"/>
        <v>0.06503219922531547</v>
      </c>
      <c r="BD78" s="47">
        <f t="shared" si="66"/>
        <v>0.031636449098451744</v>
      </c>
      <c r="BE78" s="47">
        <f t="shared" si="66"/>
        <v>0.04544261354276915</v>
      </c>
      <c r="BF78" s="47">
        <f t="shared" si="66"/>
        <v>0.03225230353855932</v>
      </c>
      <c r="BG78" s="47">
        <f t="shared" si="66"/>
        <v>0.10401747546104191</v>
      </c>
      <c r="BH78" s="47">
        <f>(BH77-BG77)/BG77</f>
        <v>0.044876351369694575</v>
      </c>
    </row>
    <row r="80" spans="2:60" ht="12.75">
      <c r="B80" s="1" t="s">
        <v>226</v>
      </c>
      <c r="C80" s="47">
        <f>SUM(C81:C83)</f>
        <v>0.35835004401634757</v>
      </c>
      <c r="D80" s="47">
        <f aca="true" t="shared" si="67" ref="D80:BH80">SUM(D81:D83)</f>
        <v>0.4118990044049309</v>
      </c>
      <c r="E80" s="47">
        <f t="shared" si="67"/>
        <v>0.48146570299979874</v>
      </c>
      <c r="F80" s="47">
        <f t="shared" si="67"/>
        <v>0.48360832799838377</v>
      </c>
      <c r="G80" s="47">
        <f t="shared" si="67"/>
        <v>0.5097042360201192</v>
      </c>
      <c r="H80" s="47">
        <f t="shared" si="67"/>
        <v>0.5430232695189723</v>
      </c>
      <c r="I80" s="47">
        <f t="shared" si="67"/>
        <v>0.5947779573734135</v>
      </c>
      <c r="J80" s="47">
        <f t="shared" si="67"/>
        <v>0.6819125126891432</v>
      </c>
      <c r="K80" s="47">
        <f t="shared" si="67"/>
        <v>0.7983098762045118</v>
      </c>
      <c r="L80" s="47">
        <f t="shared" si="67"/>
        <v>0.7926242752672286</v>
      </c>
      <c r="M80" s="47">
        <f t="shared" si="67"/>
        <v>0.826419077989635</v>
      </c>
      <c r="N80" s="47">
        <f t="shared" si="67"/>
        <v>0.9696817778722522</v>
      </c>
      <c r="O80" s="47">
        <f t="shared" si="67"/>
        <v>1.0348805302045228</v>
      </c>
      <c r="P80" s="47">
        <f t="shared" si="67"/>
        <v>1.3400958291615317</v>
      </c>
      <c r="Q80" s="47">
        <f t="shared" si="67"/>
        <v>1.6070647354527743</v>
      </c>
      <c r="R80" s="47">
        <f t="shared" si="67"/>
        <v>1.815325848556843</v>
      </c>
      <c r="S80" s="47">
        <f t="shared" si="67"/>
        <v>2.145643364583237</v>
      </c>
      <c r="T80" s="47">
        <f t="shared" si="67"/>
        <v>2.627007769771927</v>
      </c>
      <c r="U80" s="47">
        <f t="shared" si="67"/>
        <v>2.843086576986802</v>
      </c>
      <c r="V80" s="47">
        <f t="shared" si="67"/>
        <v>3.4499630208394962</v>
      </c>
      <c r="W80" s="47">
        <f t="shared" si="67"/>
        <v>3.8908910000134</v>
      </c>
      <c r="X80" s="47">
        <f t="shared" si="67"/>
        <v>4.6792550000142</v>
      </c>
      <c r="Y80" s="47">
        <f t="shared" si="67"/>
        <v>5.756634000015599</v>
      </c>
      <c r="Z80" s="47">
        <f t="shared" si="67"/>
        <v>6.753680000016001</v>
      </c>
      <c r="AA80" s="47">
        <f t="shared" si="67"/>
        <v>8.281140000016798</v>
      </c>
      <c r="AB80" s="47">
        <f t="shared" si="67"/>
        <v>10.550232000019802</v>
      </c>
      <c r="AC80" s="47">
        <f t="shared" si="67"/>
        <v>12.3754560000204</v>
      </c>
      <c r="AD80" s="47">
        <f t="shared" si="67"/>
        <v>13.3654680000204</v>
      </c>
      <c r="AE80" s="47">
        <f t="shared" si="67"/>
        <v>15.166822000021401</v>
      </c>
      <c r="AF80" s="47">
        <f t="shared" si="67"/>
        <v>16.665000000022005</v>
      </c>
      <c r="AG80" s="47">
        <f t="shared" si="67"/>
        <v>18.918556000011606</v>
      </c>
      <c r="AH80" s="47">
        <f t="shared" si="67"/>
        <v>21.002666000012194</v>
      </c>
      <c r="AI80" s="47">
        <f t="shared" si="67"/>
        <v>23.835652000013397</v>
      </c>
      <c r="AJ80" s="47">
        <f t="shared" si="67"/>
        <v>25.771480000013984</v>
      </c>
      <c r="AK80" s="47">
        <f t="shared" si="67"/>
        <v>25.814635000013304</v>
      </c>
      <c r="AL80" s="47">
        <f t="shared" si="67"/>
        <v>25.906683000012894</v>
      </c>
      <c r="AM80" s="47">
        <f t="shared" si="67"/>
        <v>25.443903000012305</v>
      </c>
      <c r="AN80" s="47">
        <f t="shared" si="67"/>
        <v>25.246287000012096</v>
      </c>
      <c r="AO80" s="47">
        <f t="shared" si="67"/>
        <v>25.676328000011797</v>
      </c>
      <c r="AP80" s="47">
        <f t="shared" si="67"/>
        <v>25.330470000011005</v>
      </c>
      <c r="AQ80" s="47">
        <f t="shared" si="67"/>
        <v>27.045372000011096</v>
      </c>
      <c r="AR80" s="47">
        <f t="shared" si="67"/>
        <v>28.311250000011004</v>
      </c>
      <c r="AS80" s="47">
        <f t="shared" si="67"/>
        <v>29.24459100001091</v>
      </c>
      <c r="AT80" s="47">
        <f t="shared" si="67"/>
        <v>29.8094040000108</v>
      </c>
      <c r="AU80" s="47">
        <f t="shared" si="67"/>
        <v>29.004800000009993</v>
      </c>
      <c r="AV80" s="47">
        <f t="shared" si="67"/>
        <v>27.473490000009</v>
      </c>
      <c r="AW80" s="47">
        <f t="shared" si="67"/>
        <v>27.179175000008495</v>
      </c>
      <c r="AX80" s="47">
        <f t="shared" si="67"/>
        <v>24.9833010000073</v>
      </c>
      <c r="AY80" s="47">
        <f t="shared" si="67"/>
        <v>25.010016000006893</v>
      </c>
      <c r="AZ80" s="47">
        <f t="shared" si="67"/>
        <v>24.716352000006403</v>
      </c>
      <c r="BA80" s="47">
        <f t="shared" si="67"/>
        <v>26.331480000006295</v>
      </c>
      <c r="BB80" s="47">
        <f t="shared" si="67"/>
        <v>27.759321999999997</v>
      </c>
      <c r="BC80" s="47">
        <f t="shared" si="67"/>
        <v>29.773695999999937</v>
      </c>
      <c r="BD80" s="47">
        <f t="shared" si="67"/>
        <v>31.955315</v>
      </c>
      <c r="BE80" s="47">
        <f t="shared" si="67"/>
        <v>31.92696000000007</v>
      </c>
      <c r="BF80" s="47">
        <f t="shared" si="67"/>
        <v>31.831234000006205</v>
      </c>
      <c r="BG80" s="47">
        <f t="shared" si="67"/>
        <v>34.555456000006416</v>
      </c>
      <c r="BH80" s="47">
        <f t="shared" si="67"/>
        <v>34.591026</v>
      </c>
    </row>
    <row r="81" spans="2:60" ht="12.75">
      <c r="B81" t="s">
        <v>223</v>
      </c>
      <c r="C81" s="47">
        <v>0.11148306914671054</v>
      </c>
      <c r="D81" s="47">
        <v>0.12238902156323656</v>
      </c>
      <c r="E81" s="47">
        <v>0.12521649070826182</v>
      </c>
      <c r="F81" s="47">
        <v>0.13087142899831236</v>
      </c>
      <c r="G81" s="47">
        <v>0.13773813977908797</v>
      </c>
      <c r="H81" s="47">
        <v>0.15591472713996468</v>
      </c>
      <c r="I81" s="47">
        <v>0.17207169368296626</v>
      </c>
      <c r="J81" s="47">
        <v>0.2096366408954448</v>
      </c>
      <c r="K81" s="47">
        <v>0.2152915791854953</v>
      </c>
      <c r="L81" s="47">
        <v>0.2310446215649218</v>
      </c>
      <c r="M81" s="47">
        <v>0.2577036163608743</v>
      </c>
      <c r="N81" s="47">
        <v>0.2770919762124761</v>
      </c>
      <c r="O81" s="47">
        <v>0.31223337844350446</v>
      </c>
      <c r="P81" s="47">
        <v>0.4455283524232671</v>
      </c>
      <c r="Q81" s="47">
        <v>0.5452976208263014</v>
      </c>
      <c r="R81" s="47">
        <v>0.6555689174822869</v>
      </c>
      <c r="S81" s="47">
        <v>0.7670519866289974</v>
      </c>
      <c r="T81" s="47">
        <v>0.8817664490843085</v>
      </c>
      <c r="U81" s="47">
        <v>1.1039247390505789</v>
      </c>
      <c r="V81" s="47">
        <v>1.410999999994551</v>
      </c>
      <c r="W81" s="47">
        <v>1.6260440000056</v>
      </c>
      <c r="X81" s="47">
        <v>1.977150000006</v>
      </c>
      <c r="Y81" s="47">
        <v>2.3616960000064</v>
      </c>
      <c r="Z81" s="47">
        <v>2.8703140000068004</v>
      </c>
      <c r="AA81" s="47">
        <v>3.5490600000072003</v>
      </c>
      <c r="AB81" s="47">
        <v>4.2627200000080006</v>
      </c>
      <c r="AC81" s="47">
        <v>5.217104000008599</v>
      </c>
      <c r="AD81" s="47">
        <v>6.158598000009398</v>
      </c>
      <c r="AE81" s="47">
        <v>7.2290460000102</v>
      </c>
      <c r="AF81" s="47">
        <v>8.029500000010602</v>
      </c>
      <c r="AG81" s="47">
        <v>8.643823000005302</v>
      </c>
      <c r="AH81" s="47">
        <v>8.951956000005199</v>
      </c>
      <c r="AI81" s="47">
        <v>9.249656000005201</v>
      </c>
      <c r="AJ81" s="47">
        <v>9.388182000005093</v>
      </c>
      <c r="AK81" s="47">
        <v>9.5106550000049</v>
      </c>
      <c r="AL81" s="47">
        <v>9.639696000004799</v>
      </c>
      <c r="AM81" s="47">
        <v>9.722467000004702</v>
      </c>
      <c r="AN81" s="47">
        <v>10.015056000004801</v>
      </c>
      <c r="AO81" s="47">
        <v>10.227012000004699</v>
      </c>
      <c r="AP81" s="47">
        <v>10.823019000004699</v>
      </c>
      <c r="AQ81" s="47">
        <v>12.9135560000053</v>
      </c>
      <c r="AR81" s="47">
        <v>13.383500000005203</v>
      </c>
      <c r="AS81" s="47">
        <v>13.6832490000051</v>
      </c>
      <c r="AT81" s="47">
        <v>13.800650000005</v>
      </c>
      <c r="AU81" s="47">
        <v>11.601920000003998</v>
      </c>
      <c r="AV81" s="47">
        <v>10.6841350000035</v>
      </c>
      <c r="AW81" s="47">
        <v>9.2728950000029</v>
      </c>
      <c r="AX81" s="47">
        <v>9.240399000002702</v>
      </c>
      <c r="AY81" s="47">
        <v>9.4240640000026</v>
      </c>
      <c r="AZ81" s="47">
        <v>10.041018000002602</v>
      </c>
      <c r="BA81" s="47">
        <v>10.031040000002399</v>
      </c>
      <c r="BB81" s="47">
        <v>10.745544</v>
      </c>
      <c r="BC81" s="47">
        <v>11.165135999999977</v>
      </c>
      <c r="BD81" s="47">
        <v>11.44668</v>
      </c>
      <c r="BE81" s="47">
        <v>11.297232000000024</v>
      </c>
      <c r="BF81" s="47">
        <v>10.781547000002103</v>
      </c>
      <c r="BG81" s="47">
        <v>10.258651000001903</v>
      </c>
      <c r="BH81" s="47">
        <v>10.207188</v>
      </c>
    </row>
    <row r="82" spans="2:60" ht="12.75">
      <c r="B82" t="s">
        <v>224</v>
      </c>
      <c r="C82" s="47">
        <v>0.10428702293020656</v>
      </c>
      <c r="D82" s="47">
        <v>0.1209729465990396</v>
      </c>
      <c r="E82" s="47">
        <v>0.12583967433578255</v>
      </c>
      <c r="F82" s="47">
        <v>0.13070640207252557</v>
      </c>
      <c r="G82" s="47">
        <v>0.14704470233159128</v>
      </c>
      <c r="H82" s="47">
        <v>0.16025439190275073</v>
      </c>
      <c r="I82" s="47">
        <v>0.1682497303273999</v>
      </c>
      <c r="J82" s="47">
        <v>0.18667377104506974</v>
      </c>
      <c r="K82" s="47">
        <v>0.20440256494320486</v>
      </c>
      <c r="L82" s="47">
        <v>0.21344077359715613</v>
      </c>
      <c r="M82" s="47">
        <v>0.24264114001761392</v>
      </c>
      <c r="N82" s="47">
        <v>0.258284193457145</v>
      </c>
      <c r="O82" s="47">
        <v>0.27392724689667597</v>
      </c>
      <c r="P82" s="47">
        <v>0.38655723166129907</v>
      </c>
      <c r="Q82" s="47">
        <v>0.4821536693473217</v>
      </c>
      <c r="R82" s="47">
        <v>0.5388162851394006</v>
      </c>
      <c r="S82" s="47">
        <v>0.6250268907617046</v>
      </c>
      <c r="T82" s="47">
        <v>0.692813455666339</v>
      </c>
      <c r="U82" s="47">
        <v>0.7435664734923729</v>
      </c>
      <c r="V82" s="47">
        <v>0.9314532962938937</v>
      </c>
      <c r="W82" s="47">
        <v>1.0298827404741675</v>
      </c>
      <c r="X82" s="47">
        <v>1.1807836923769037</v>
      </c>
      <c r="Y82" s="47">
        <v>1.3188606438136676</v>
      </c>
      <c r="Z82" s="47">
        <v>1.4483577173986102</v>
      </c>
      <c r="AA82" s="47">
        <v>1.6724194984064504</v>
      </c>
      <c r="AB82" s="47">
        <v>1.805466263200725</v>
      </c>
      <c r="AC82" s="47">
        <v>1.9690516162440879</v>
      </c>
      <c r="AD82" s="47">
        <v>2.0502204251841056</v>
      </c>
      <c r="AE82" s="47">
        <v>2.3048782434597315</v>
      </c>
      <c r="AF82" s="47">
        <v>2.5199271130248664</v>
      </c>
      <c r="AG82" s="47">
        <v>3.200509043624141</v>
      </c>
      <c r="AH82" s="47">
        <v>3.24736031781069</v>
      </c>
      <c r="AI82" s="47">
        <v>3.3465422039242996</v>
      </c>
      <c r="AJ82" s="47">
        <v>3.377901668681161</v>
      </c>
      <c r="AK82" s="47">
        <v>3.4357605791306627</v>
      </c>
      <c r="AL82" s="47">
        <v>3.422895174133806</v>
      </c>
      <c r="AM82" s="47">
        <v>3.232281767796054</v>
      </c>
      <c r="AN82" s="47">
        <v>2.517774390509153</v>
      </c>
      <c r="AO82" s="47">
        <v>2.6146731468893063</v>
      </c>
      <c r="AP82" s="47">
        <v>2.674294824424641</v>
      </c>
      <c r="AQ82" s="47">
        <v>2.7650326940695615</v>
      </c>
      <c r="AR82" s="47">
        <v>2.881269319073259</v>
      </c>
      <c r="AS82" s="47">
        <v>3.078966427993582</v>
      </c>
      <c r="AT82" s="47">
        <v>3.1213362879802844</v>
      </c>
      <c r="AU82" s="47">
        <v>3.2140462233548566</v>
      </c>
      <c r="AV82" s="47">
        <v>2.9846054368659134</v>
      </c>
      <c r="AW82" s="47">
        <v>2.9411951094883486</v>
      </c>
      <c r="AX82" s="47">
        <v>2.904233078134042</v>
      </c>
      <c r="AY82" s="47">
        <v>2.934964318989838</v>
      </c>
      <c r="AZ82" s="47">
        <v>2.9196508781786377</v>
      </c>
      <c r="BA82" s="47">
        <v>3.0243817535075137</v>
      </c>
      <c r="BB82" s="47">
        <v>3.129512934819318</v>
      </c>
      <c r="BC82" s="47">
        <v>3.2584626920657676</v>
      </c>
      <c r="BD82" s="47">
        <v>3.3586345195431853</v>
      </c>
      <c r="BE82" s="47">
        <v>3.241814400000007</v>
      </c>
      <c r="BF82" s="47">
        <v>3.0804420000006005</v>
      </c>
      <c r="BG82" s="47">
        <v>3.185581100000591</v>
      </c>
      <c r="BH82" s="47">
        <v>3.3456893999999995</v>
      </c>
    </row>
    <row r="83" spans="2:60" ht="12.75">
      <c r="B83" t="s">
        <v>225</v>
      </c>
      <c r="C83" s="47">
        <v>0.14257995193943046</v>
      </c>
      <c r="D83" s="47">
        <v>0.1685370362426547</v>
      </c>
      <c r="E83" s="47">
        <v>0.2304095379557544</v>
      </c>
      <c r="F83" s="47">
        <v>0.22203049692754584</v>
      </c>
      <c r="G83" s="47">
        <v>0.22492139390943994</v>
      </c>
      <c r="H83" s="47">
        <v>0.22685415047625687</v>
      </c>
      <c r="I83" s="47">
        <v>0.25445653336304747</v>
      </c>
      <c r="J83" s="47">
        <v>0.28560210074862863</v>
      </c>
      <c r="K83" s="47">
        <v>0.3786157320758116</v>
      </c>
      <c r="L83" s="47">
        <v>0.34813888010515054</v>
      </c>
      <c r="M83" s="47">
        <v>0.3260743216111468</v>
      </c>
      <c r="N83" s="47">
        <v>0.43430560820263114</v>
      </c>
      <c r="O83" s="47">
        <v>0.44871990486434227</v>
      </c>
      <c r="P83" s="47">
        <v>0.5080102450769655</v>
      </c>
      <c r="Q83" s="47">
        <v>0.5796134452791513</v>
      </c>
      <c r="R83" s="47">
        <v>0.6209406459351555</v>
      </c>
      <c r="S83" s="47">
        <v>0.7535644871925351</v>
      </c>
      <c r="T83" s="47">
        <v>1.0524278650212795</v>
      </c>
      <c r="U83" s="47">
        <v>0.9955953644438499</v>
      </c>
      <c r="V83" s="47">
        <v>1.1075097245510515</v>
      </c>
      <c r="W83" s="47">
        <v>1.2349642595336325</v>
      </c>
      <c r="X83" s="47">
        <v>1.5213213076312964</v>
      </c>
      <c r="Y83" s="47">
        <v>2.0760773561955315</v>
      </c>
      <c r="Z83" s="47">
        <v>2.43500828261059</v>
      </c>
      <c r="AA83" s="47">
        <v>3.059660501603148</v>
      </c>
      <c r="AB83" s="47">
        <v>4.482045736811076</v>
      </c>
      <c r="AC83" s="47">
        <v>5.189300383767711</v>
      </c>
      <c r="AD83" s="47">
        <v>5.156649574826894</v>
      </c>
      <c r="AE83" s="47">
        <v>5.632897756551469</v>
      </c>
      <c r="AF83" s="47">
        <v>6.115572886986535</v>
      </c>
      <c r="AG83" s="47">
        <v>7.0742239563821645</v>
      </c>
      <c r="AH83" s="47">
        <v>8.803349682196306</v>
      </c>
      <c r="AI83" s="47">
        <v>11.239453796083898</v>
      </c>
      <c r="AJ83" s="47">
        <v>13.005396331327729</v>
      </c>
      <c r="AK83" s="47">
        <v>12.86821942087774</v>
      </c>
      <c r="AL83" s="47">
        <v>12.844091825874289</v>
      </c>
      <c r="AM83" s="47">
        <v>12.48915423221155</v>
      </c>
      <c r="AN83" s="47">
        <v>12.713456609498143</v>
      </c>
      <c r="AO83" s="47">
        <v>12.834642853117792</v>
      </c>
      <c r="AP83" s="47">
        <v>11.833156175581662</v>
      </c>
      <c r="AQ83" s="47">
        <v>11.366783305936234</v>
      </c>
      <c r="AR83" s="47">
        <v>12.046480680932543</v>
      </c>
      <c r="AS83" s="47">
        <v>12.482375572012227</v>
      </c>
      <c r="AT83" s="47">
        <v>12.887417712025515</v>
      </c>
      <c r="AU83" s="47">
        <v>14.188833776651139</v>
      </c>
      <c r="AV83" s="47">
        <v>13.804749563139588</v>
      </c>
      <c r="AW83" s="47">
        <v>14.965084890517247</v>
      </c>
      <c r="AX83" s="47">
        <v>12.838668921870555</v>
      </c>
      <c r="AY83" s="47">
        <v>12.650987681014456</v>
      </c>
      <c r="AZ83" s="47">
        <v>11.755683121825161</v>
      </c>
      <c r="BA83" s="47">
        <v>13.27605824649638</v>
      </c>
      <c r="BB83" s="47">
        <v>13.88426506518068</v>
      </c>
      <c r="BC83" s="47">
        <v>15.350097307934194</v>
      </c>
      <c r="BD83" s="47">
        <v>17.15000048045681</v>
      </c>
      <c r="BE83" s="47">
        <v>17.387913600000036</v>
      </c>
      <c r="BF83" s="47">
        <v>17.9692450000035</v>
      </c>
      <c r="BG83" s="47">
        <v>21.111223900003917</v>
      </c>
      <c r="BH83" s="47">
        <v>21.038148600000003</v>
      </c>
    </row>
    <row r="84" spans="3:60" ht="12.75">
      <c r="C84" s="47"/>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7"/>
      <c r="AW84" s="47"/>
      <c r="AX84" s="47"/>
      <c r="AY84" s="47"/>
      <c r="AZ84" s="47"/>
      <c r="BA84" s="47"/>
      <c r="BB84" s="47"/>
      <c r="BC84" s="47"/>
      <c r="BD84" s="47"/>
      <c r="BE84" s="47"/>
      <c r="BF84" s="47"/>
      <c r="BG84" s="47"/>
      <c r="BH84" s="47"/>
    </row>
    <row r="85" spans="2:60" ht="12.75">
      <c r="B85" s="1" t="s">
        <v>256</v>
      </c>
      <c r="C85" s="47"/>
      <c r="D85" s="47"/>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47"/>
      <c r="AY85" s="47"/>
      <c r="AZ85" s="47"/>
      <c r="BA85" s="47"/>
      <c r="BB85" s="47"/>
      <c r="BC85" s="47"/>
      <c r="BD85" s="47"/>
      <c r="BE85" s="47"/>
      <c r="BF85" s="47"/>
      <c r="BG85" s="47"/>
      <c r="BH85" s="47"/>
    </row>
    <row r="86" spans="2:60" ht="12.75">
      <c r="B86" t="s">
        <v>223</v>
      </c>
      <c r="C86" s="47">
        <f>C81/C$80</f>
        <v>0.3111010337747434</v>
      </c>
      <c r="D86" s="47">
        <f aca="true" t="shared" si="68" ref="D86:BH88">D81/D$80</f>
        <v>0.2971335697692486</v>
      </c>
      <c r="E86" s="47">
        <f t="shared" si="68"/>
        <v>0.26007354195344246</v>
      </c>
      <c r="F86" s="47">
        <f t="shared" si="68"/>
        <v>0.27061450645397017</v>
      </c>
      <c r="G86" s="47">
        <f t="shared" si="68"/>
        <v>0.2702314990641968</v>
      </c>
      <c r="H86" s="47">
        <f t="shared" si="68"/>
        <v>0.2871234731397036</v>
      </c>
      <c r="I86" s="47">
        <f t="shared" si="68"/>
        <v>0.2893040865919922</v>
      </c>
      <c r="J86" s="47">
        <f t="shared" si="68"/>
        <v>0.30742454053047974</v>
      </c>
      <c r="K86" s="47">
        <f t="shared" si="68"/>
        <v>0.2696842236364137</v>
      </c>
      <c r="L86" s="47">
        <f t="shared" si="68"/>
        <v>0.2914932443710817</v>
      </c>
      <c r="M86" s="47">
        <f t="shared" si="68"/>
        <v>0.31183163993233276</v>
      </c>
      <c r="N86" s="47">
        <f t="shared" si="68"/>
        <v>0.28575557727865314</v>
      </c>
      <c r="O86" s="47">
        <f t="shared" si="68"/>
        <v>0.3017095880447166</v>
      </c>
      <c r="P86" s="47">
        <f t="shared" si="68"/>
        <v>0.3324600694429624</v>
      </c>
      <c r="Q86" s="47">
        <f t="shared" si="68"/>
        <v>0.33931279107600437</v>
      </c>
      <c r="R86" s="47">
        <f t="shared" si="68"/>
        <v>0.36113016184034086</v>
      </c>
      <c r="S86" s="47">
        <f t="shared" si="68"/>
        <v>0.3574927685048849</v>
      </c>
      <c r="T86" s="47">
        <f t="shared" si="68"/>
        <v>0.33565429810695313</v>
      </c>
      <c r="U86" s="47">
        <f t="shared" si="68"/>
        <v>0.3882838982063484</v>
      </c>
      <c r="V86" s="47">
        <f t="shared" si="68"/>
        <v>0.40898989104271777</v>
      </c>
      <c r="W86" s="47">
        <f t="shared" si="68"/>
        <v>0.41791044776119407</v>
      </c>
      <c r="X86" s="47">
        <f t="shared" si="68"/>
        <v>0.4225352112676057</v>
      </c>
      <c r="Y86" s="47">
        <f t="shared" si="68"/>
        <v>0.4102564102564103</v>
      </c>
      <c r="Z86" s="47">
        <f t="shared" si="68"/>
        <v>0.425</v>
      </c>
      <c r="AA86" s="47">
        <f t="shared" si="68"/>
        <v>0.4285714285714287</v>
      </c>
      <c r="AB86" s="47">
        <f t="shared" si="68"/>
        <v>0.40404040404040403</v>
      </c>
      <c r="AC86" s="47">
        <f t="shared" si="68"/>
        <v>0.42156862745098034</v>
      </c>
      <c r="AD86" s="47">
        <f t="shared" si="68"/>
        <v>0.46078431372549006</v>
      </c>
      <c r="AE86" s="47">
        <f t="shared" si="68"/>
        <v>0.47663551401869153</v>
      </c>
      <c r="AF86" s="47">
        <f t="shared" si="68"/>
        <v>0.4818181818181818</v>
      </c>
      <c r="AG86" s="47">
        <f t="shared" si="68"/>
        <v>0.4568965517241379</v>
      </c>
      <c r="AH86" s="47">
        <f t="shared" si="68"/>
        <v>0.42622950819672134</v>
      </c>
      <c r="AI86" s="47">
        <f t="shared" si="68"/>
        <v>0.38805970149253743</v>
      </c>
      <c r="AJ86" s="47">
        <f t="shared" si="68"/>
        <v>0.36428571428571427</v>
      </c>
      <c r="AK86" s="47">
        <f t="shared" si="68"/>
        <v>0.3684210526315789</v>
      </c>
      <c r="AL86" s="47">
        <f t="shared" si="68"/>
        <v>0.372093023255814</v>
      </c>
      <c r="AM86" s="47">
        <f t="shared" si="68"/>
        <v>0.38211382113821135</v>
      </c>
      <c r="AN86" s="47">
        <f t="shared" si="68"/>
        <v>0.3966942148760332</v>
      </c>
      <c r="AO86" s="47">
        <f t="shared" si="68"/>
        <v>0.3983050847457627</v>
      </c>
      <c r="AP86" s="47">
        <f t="shared" si="68"/>
        <v>0.42727272727272714</v>
      </c>
      <c r="AQ86" s="47">
        <f t="shared" si="68"/>
        <v>0.4774774774774776</v>
      </c>
      <c r="AR86" s="47">
        <f t="shared" si="68"/>
        <v>0.4727272727272728</v>
      </c>
      <c r="AS86" s="47">
        <f t="shared" si="68"/>
        <v>0.4678899082568806</v>
      </c>
      <c r="AT86" s="47">
        <f t="shared" si="68"/>
        <v>0.4629629629629629</v>
      </c>
      <c r="AU86" s="47">
        <f t="shared" si="68"/>
        <v>0.4</v>
      </c>
      <c r="AV86" s="47">
        <f t="shared" si="68"/>
        <v>0.3888888888888889</v>
      </c>
      <c r="AW86" s="47">
        <f t="shared" si="68"/>
        <v>0.3411764705882353</v>
      </c>
      <c r="AX86" s="47">
        <f t="shared" si="68"/>
        <v>0.36986301369863017</v>
      </c>
      <c r="AY86" s="47">
        <f t="shared" si="68"/>
        <v>0.37681159420289867</v>
      </c>
      <c r="AZ86" s="47">
        <f t="shared" si="68"/>
        <v>0.40625</v>
      </c>
      <c r="BA86" s="47">
        <f t="shared" si="68"/>
        <v>0.380952380952381</v>
      </c>
      <c r="BB86" s="47">
        <f t="shared" si="68"/>
        <v>0.38709677419354843</v>
      </c>
      <c r="BC86" s="47">
        <f t="shared" si="68"/>
        <v>0.37500000000000006</v>
      </c>
      <c r="BD86" s="47">
        <f t="shared" si="68"/>
        <v>0.35820895522388063</v>
      </c>
      <c r="BE86" s="47">
        <f t="shared" si="68"/>
        <v>0.35384615384615387</v>
      </c>
      <c r="BF86" s="47">
        <f t="shared" si="68"/>
        <v>0.33870967741935487</v>
      </c>
      <c r="BG86" s="47">
        <f t="shared" si="68"/>
        <v>0.29687499999999994</v>
      </c>
      <c r="BH86" s="47">
        <f t="shared" si="68"/>
        <v>0.29508196721311475</v>
      </c>
    </row>
    <row r="87" spans="2:60" ht="12.75">
      <c r="B87" t="s">
        <v>224</v>
      </c>
      <c r="C87" s="47">
        <f aca="true" t="shared" si="69" ref="C87:R88">C82/C$80</f>
        <v>0.2910199808024834</v>
      </c>
      <c r="D87" s="47">
        <f t="shared" si="69"/>
        <v>0.293695651859632</v>
      </c>
      <c r="E87" s="47">
        <f t="shared" si="69"/>
        <v>0.2613678888272446</v>
      </c>
      <c r="F87" s="47">
        <f t="shared" si="69"/>
        <v>0.2702732655856216</v>
      </c>
      <c r="G87" s="47">
        <f t="shared" si="69"/>
        <v>0.2884902497176561</v>
      </c>
      <c r="H87" s="47">
        <f t="shared" si="69"/>
        <v>0.295115146805236</v>
      </c>
      <c r="I87" s="47">
        <f t="shared" si="69"/>
        <v>0.28287822075721164</v>
      </c>
      <c r="J87" s="47">
        <f t="shared" si="69"/>
        <v>0.27375032364330126</v>
      </c>
      <c r="K87" s="47">
        <f t="shared" si="69"/>
        <v>0.25604413904412326</v>
      </c>
      <c r="L87" s="47">
        <f t="shared" si="69"/>
        <v>0.269283669775564</v>
      </c>
      <c r="M87" s="47">
        <f t="shared" si="69"/>
        <v>0.29360544363020763</v>
      </c>
      <c r="N87" s="47">
        <f t="shared" si="69"/>
        <v>0.26635974744610685</v>
      </c>
      <c r="O87" s="47">
        <f t="shared" si="69"/>
        <v>0.26469456029145694</v>
      </c>
      <c r="P87" s="47">
        <f t="shared" si="69"/>
        <v>0.28845491736449874</v>
      </c>
      <c r="Q87" s="47">
        <f t="shared" si="69"/>
        <v>0.30002131134529547</v>
      </c>
      <c r="R87" s="47">
        <f t="shared" si="69"/>
        <v>0.2968151891671413</v>
      </c>
      <c r="S87" s="47">
        <f t="shared" si="68"/>
        <v>0.2913004561142936</v>
      </c>
      <c r="T87" s="47">
        <f t="shared" si="68"/>
        <v>0.26372721985762837</v>
      </c>
      <c r="U87" s="47">
        <f t="shared" si="68"/>
        <v>0.26153493865122796</v>
      </c>
      <c r="V87" s="47">
        <f t="shared" si="68"/>
        <v>0.2699893566010568</v>
      </c>
      <c r="W87" s="47">
        <f t="shared" si="68"/>
        <v>0.2646907200614514</v>
      </c>
      <c r="X87" s="47">
        <f t="shared" si="68"/>
        <v>0.25234437797754566</v>
      </c>
      <c r="Y87" s="47">
        <f t="shared" si="68"/>
        <v>0.22910274368842867</v>
      </c>
      <c r="Z87" s="47">
        <f t="shared" si="68"/>
        <v>0.21445459621942092</v>
      </c>
      <c r="AA87" s="47">
        <f t="shared" si="68"/>
        <v>0.20195522577846262</v>
      </c>
      <c r="AB87" s="47">
        <f t="shared" si="68"/>
        <v>0.17113047970862974</v>
      </c>
      <c r="AC87" s="47">
        <f t="shared" si="68"/>
        <v>0.1591094191794502</v>
      </c>
      <c r="AD87" s="47">
        <f t="shared" si="68"/>
        <v>0.1533968301881368</v>
      </c>
      <c r="AE87" s="47">
        <f t="shared" si="68"/>
        <v>0.15196843765005477</v>
      </c>
      <c r="AF87" s="47">
        <f t="shared" si="68"/>
        <v>0.15121074785607794</v>
      </c>
      <c r="AG87" s="47">
        <f t="shared" si="68"/>
        <v>0.16917300895597834</v>
      </c>
      <c r="AH87" s="47">
        <f t="shared" si="68"/>
        <v>0.15461657666740042</v>
      </c>
      <c r="AI87" s="47">
        <f t="shared" si="68"/>
        <v>0.140400699083978</v>
      </c>
      <c r="AJ87" s="47">
        <f t="shared" si="68"/>
        <v>0.13107131094835564</v>
      </c>
      <c r="AK87" s="47">
        <f t="shared" si="68"/>
        <v>0.1330935176549617</v>
      </c>
      <c r="AL87" s="47">
        <f t="shared" si="68"/>
        <v>0.1321240227524343</v>
      </c>
      <c r="AM87" s="47">
        <f t="shared" si="68"/>
        <v>0.12703561115582349</v>
      </c>
      <c r="AN87" s="47">
        <f t="shared" si="68"/>
        <v>0.09972850227472843</v>
      </c>
      <c r="AO87" s="47">
        <f t="shared" si="68"/>
        <v>0.10183205117523444</v>
      </c>
      <c r="AP87" s="47">
        <f t="shared" si="68"/>
        <v>0.10557620227431545</v>
      </c>
      <c r="AQ87" s="47">
        <f t="shared" si="68"/>
        <v>0.10223681501102766</v>
      </c>
      <c r="AR87" s="47">
        <f t="shared" si="68"/>
        <v>0.10177117997517379</v>
      </c>
      <c r="AS87" s="47">
        <f t="shared" si="68"/>
        <v>0.10528327881188125</v>
      </c>
      <c r="AT87" s="47">
        <f t="shared" si="68"/>
        <v>0.10470978513958727</v>
      </c>
      <c r="AU87" s="47">
        <f t="shared" si="68"/>
        <v>0.11081083901125846</v>
      </c>
      <c r="AV87" s="47">
        <f t="shared" si="68"/>
        <v>0.10863583173688292</v>
      </c>
      <c r="AW87" s="47">
        <f t="shared" si="68"/>
        <v>0.1082150252716438</v>
      </c>
      <c r="AX87" s="47">
        <f t="shared" si="68"/>
        <v>0.11624697145237906</v>
      </c>
      <c r="AY87" s="47">
        <f t="shared" si="68"/>
        <v>0.11735155703175197</v>
      </c>
      <c r="AZ87" s="47">
        <f t="shared" si="68"/>
        <v>0.11812628652391265</v>
      </c>
      <c r="BA87" s="47">
        <f t="shared" si="68"/>
        <v>0.11485802368521597</v>
      </c>
      <c r="BB87" s="47">
        <f t="shared" si="68"/>
        <v>0.1127373692635331</v>
      </c>
      <c r="BC87" s="47">
        <f t="shared" si="68"/>
        <v>0.10944098751010874</v>
      </c>
      <c r="BD87" s="47">
        <f t="shared" si="68"/>
        <v>0.1051040967533315</v>
      </c>
      <c r="BE87" s="47">
        <f t="shared" si="68"/>
        <v>0.10153846153846154</v>
      </c>
      <c r="BF87" s="47">
        <f t="shared" si="68"/>
        <v>0.0967741935483871</v>
      </c>
      <c r="BG87" s="47">
        <f t="shared" si="68"/>
        <v>0.09218749999999998</v>
      </c>
      <c r="BH87" s="47">
        <f t="shared" si="68"/>
        <v>0.09672131147540983</v>
      </c>
    </row>
    <row r="88" spans="2:60" ht="12.75">
      <c r="B88" t="s">
        <v>225</v>
      </c>
      <c r="C88" s="47">
        <f t="shared" si="69"/>
        <v>0.3978789854227731</v>
      </c>
      <c r="D88" s="47">
        <f t="shared" si="69"/>
        <v>0.40917077837111937</v>
      </c>
      <c r="E88" s="47">
        <f t="shared" si="69"/>
        <v>0.478558569219313</v>
      </c>
      <c r="F88" s="47">
        <f t="shared" si="69"/>
        <v>0.45911222796040824</v>
      </c>
      <c r="G88" s="47">
        <f t="shared" si="69"/>
        <v>0.4412782512181472</v>
      </c>
      <c r="H88" s="47">
        <f t="shared" si="69"/>
        <v>0.4177613800550604</v>
      </c>
      <c r="I88" s="47">
        <f t="shared" si="69"/>
        <v>0.42781769265079633</v>
      </c>
      <c r="J88" s="47">
        <f t="shared" si="69"/>
        <v>0.4188251358262189</v>
      </c>
      <c r="K88" s="47">
        <f t="shared" si="69"/>
        <v>0.474271637319463</v>
      </c>
      <c r="L88" s="47">
        <f t="shared" si="69"/>
        <v>0.4392230858533541</v>
      </c>
      <c r="M88" s="47">
        <f t="shared" si="69"/>
        <v>0.39456291643745967</v>
      </c>
      <c r="N88" s="47">
        <f t="shared" si="69"/>
        <v>0.44788467527524006</v>
      </c>
      <c r="O88" s="47">
        <f t="shared" si="69"/>
        <v>0.4335958516638264</v>
      </c>
      <c r="P88" s="47">
        <f t="shared" si="69"/>
        <v>0.3790850131925388</v>
      </c>
      <c r="Q88" s="47">
        <f t="shared" si="69"/>
        <v>0.3606658975787002</v>
      </c>
      <c r="R88" s="47">
        <f t="shared" si="69"/>
        <v>0.3420546489925178</v>
      </c>
      <c r="S88" s="47">
        <f t="shared" si="68"/>
        <v>0.3512067753808215</v>
      </c>
      <c r="T88" s="47">
        <f t="shared" si="68"/>
        <v>0.4006184820354185</v>
      </c>
      <c r="U88" s="47">
        <f t="shared" si="68"/>
        <v>0.3501811631424236</v>
      </c>
      <c r="V88" s="47">
        <f t="shared" si="68"/>
        <v>0.32102075235622546</v>
      </c>
      <c r="W88" s="47">
        <f t="shared" si="68"/>
        <v>0.3173988321773546</v>
      </c>
      <c r="X88" s="47">
        <f t="shared" si="68"/>
        <v>0.32512041075484877</v>
      </c>
      <c r="Y88" s="47">
        <f t="shared" si="68"/>
        <v>0.360640846055161</v>
      </c>
      <c r="Z88" s="47">
        <f t="shared" si="68"/>
        <v>0.36054540378057903</v>
      </c>
      <c r="AA88" s="47">
        <f t="shared" si="68"/>
        <v>0.36947334565010875</v>
      </c>
      <c r="AB88" s="47">
        <f t="shared" si="68"/>
        <v>0.4248291162509662</v>
      </c>
      <c r="AC88" s="47">
        <f t="shared" si="68"/>
        <v>0.41932195336956934</v>
      </c>
      <c r="AD88" s="47">
        <f t="shared" si="68"/>
        <v>0.385818856086373</v>
      </c>
      <c r="AE88" s="47">
        <f t="shared" si="68"/>
        <v>0.3713960483312536</v>
      </c>
      <c r="AF88" s="47">
        <f t="shared" si="68"/>
        <v>0.36697107032574017</v>
      </c>
      <c r="AG88" s="47">
        <f t="shared" si="68"/>
        <v>0.37393043931988384</v>
      </c>
      <c r="AH88" s="47">
        <f t="shared" si="68"/>
        <v>0.4191539151358782</v>
      </c>
      <c r="AI88" s="47">
        <f t="shared" si="68"/>
        <v>0.47153959942348467</v>
      </c>
      <c r="AJ88" s="47">
        <f t="shared" si="68"/>
        <v>0.5046429747659301</v>
      </c>
      <c r="AK88" s="47">
        <f t="shared" si="68"/>
        <v>0.4984854297134593</v>
      </c>
      <c r="AL88" s="47">
        <f t="shared" si="68"/>
        <v>0.4957829539917517</v>
      </c>
      <c r="AM88" s="47">
        <f t="shared" si="68"/>
        <v>0.4908505677059652</v>
      </c>
      <c r="AN88" s="47">
        <f t="shared" si="68"/>
        <v>0.5035772828492385</v>
      </c>
      <c r="AO88" s="47">
        <f t="shared" si="68"/>
        <v>0.4998628640790029</v>
      </c>
      <c r="AP88" s="47">
        <f t="shared" si="68"/>
        <v>0.4671510704529573</v>
      </c>
      <c r="AQ88" s="47">
        <f t="shared" si="68"/>
        <v>0.4202857075114948</v>
      </c>
      <c r="AR88" s="47">
        <f t="shared" si="68"/>
        <v>0.42550154729755346</v>
      </c>
      <c r="AS88" s="47">
        <f t="shared" si="68"/>
        <v>0.42682681293123814</v>
      </c>
      <c r="AT88" s="47">
        <f t="shared" si="68"/>
        <v>0.43232725189744975</v>
      </c>
      <c r="AU88" s="47">
        <f t="shared" si="68"/>
        <v>0.48918916098874154</v>
      </c>
      <c r="AV88" s="47">
        <f t="shared" si="68"/>
        <v>0.5024752793742282</v>
      </c>
      <c r="AW88" s="47">
        <f t="shared" si="68"/>
        <v>0.5506085041401209</v>
      </c>
      <c r="AX88" s="47">
        <f t="shared" si="68"/>
        <v>0.5138900148489907</v>
      </c>
      <c r="AY88" s="47">
        <f t="shared" si="68"/>
        <v>0.5058368487653494</v>
      </c>
      <c r="AZ88" s="47">
        <f t="shared" si="68"/>
        <v>0.47562371347608723</v>
      </c>
      <c r="BA88" s="47">
        <f t="shared" si="68"/>
        <v>0.5041895953624029</v>
      </c>
      <c r="BB88" s="47">
        <f t="shared" si="68"/>
        <v>0.5001658565429185</v>
      </c>
      <c r="BC88" s="47">
        <f t="shared" si="68"/>
        <v>0.5155590124898913</v>
      </c>
      <c r="BD88" s="47">
        <f t="shared" si="68"/>
        <v>0.5366869480227878</v>
      </c>
      <c r="BE88" s="47">
        <f t="shared" si="68"/>
        <v>0.5446153846153846</v>
      </c>
      <c r="BF88" s="47">
        <f t="shared" si="68"/>
        <v>0.564516129032258</v>
      </c>
      <c r="BG88" s="47">
        <f t="shared" si="68"/>
        <v>0.6109374999999999</v>
      </c>
      <c r="BH88" s="47">
        <f t="shared" si="68"/>
        <v>0.6081967213114755</v>
      </c>
    </row>
    <row r="89" spans="3:60" ht="12.75">
      <c r="C89" s="47"/>
      <c r="D89" s="47"/>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7"/>
      <c r="AU89" s="47"/>
      <c r="AV89" s="47"/>
      <c r="AW89" s="47"/>
      <c r="AX89" s="47"/>
      <c r="AY89" s="47"/>
      <c r="AZ89" s="47"/>
      <c r="BA89" s="47"/>
      <c r="BB89" s="47"/>
      <c r="BC89" s="47"/>
      <c r="BD89" s="47"/>
      <c r="BE89" s="47"/>
      <c r="BF89" s="47"/>
      <c r="BG89" s="47"/>
      <c r="BH89" s="47"/>
    </row>
    <row r="90" spans="2:60" ht="12.75">
      <c r="B90" s="1" t="s">
        <v>257</v>
      </c>
      <c r="C90" s="47"/>
      <c r="D90" s="47"/>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47"/>
      <c r="AG90" s="47"/>
      <c r="AH90" s="47"/>
      <c r="AI90" s="47"/>
      <c r="AJ90" s="47"/>
      <c r="AK90" s="47"/>
      <c r="AL90" s="47"/>
      <c r="AM90" s="47"/>
      <c r="AN90" s="47"/>
      <c r="AO90" s="47"/>
      <c r="AP90" s="47"/>
      <c r="AQ90" s="47"/>
      <c r="AR90" s="47"/>
      <c r="AS90" s="47"/>
      <c r="AT90" s="47"/>
      <c r="AU90" s="47"/>
      <c r="AV90" s="47"/>
      <c r="AW90" s="47"/>
      <c r="AX90" s="47"/>
      <c r="AY90" s="47"/>
      <c r="AZ90" s="47"/>
      <c r="BA90" s="47"/>
      <c r="BB90" s="47"/>
      <c r="BC90" s="47"/>
      <c r="BD90" s="47"/>
      <c r="BE90" s="47"/>
      <c r="BF90" s="47"/>
      <c r="BG90" s="47"/>
      <c r="BH90" s="47"/>
    </row>
    <row r="91" spans="2:60" ht="12.75">
      <c r="B91" t="s">
        <v>223</v>
      </c>
      <c r="C91" s="47">
        <f>C81/(C81+C83)</f>
        <v>0.4388008481915666</v>
      </c>
      <c r="D91" s="47">
        <f aca="true" t="shared" si="70" ref="D91:BH91">D81/(D81+D83)</f>
        <v>0.42068772555566586</v>
      </c>
      <c r="E91" s="47">
        <f t="shared" si="70"/>
        <v>0.3521015916035838</v>
      </c>
      <c r="F91" s="47">
        <f t="shared" si="70"/>
        <v>0.3708436236355575</v>
      </c>
      <c r="G91" s="47">
        <f t="shared" si="70"/>
        <v>0.37980013479360264</v>
      </c>
      <c r="H91" s="47">
        <f t="shared" si="70"/>
        <v>0.40733386713924696</v>
      </c>
      <c r="I91" s="47">
        <f t="shared" si="70"/>
        <v>0.40342393016911215</v>
      </c>
      <c r="J91" s="47">
        <f t="shared" si="70"/>
        <v>0.42330420313948297</v>
      </c>
      <c r="K91" s="47">
        <f t="shared" si="70"/>
        <v>0.3625003011467752</v>
      </c>
      <c r="L91" s="47">
        <f t="shared" si="70"/>
        <v>0.3989143697959385</v>
      </c>
      <c r="M91" s="47">
        <f t="shared" si="70"/>
        <v>0.4414411706891625</v>
      </c>
      <c r="N91" s="47">
        <f t="shared" si="70"/>
        <v>0.38950367879066383</v>
      </c>
      <c r="O91" s="47">
        <f t="shared" si="70"/>
        <v>0.41031872165165384</v>
      </c>
      <c r="P91" s="47">
        <f t="shared" si="70"/>
        <v>0.46723683088576645</v>
      </c>
      <c r="Q91" s="47">
        <f t="shared" si="70"/>
        <v>0.484747316704931</v>
      </c>
      <c r="R91" s="47">
        <f t="shared" si="70"/>
        <v>0.5135636553534411</v>
      </c>
      <c r="S91" s="47">
        <f t="shared" si="70"/>
        <v>0.504434878770768</v>
      </c>
      <c r="T91" s="47">
        <f t="shared" si="70"/>
        <v>0.4558830737190207</v>
      </c>
      <c r="U91" s="47">
        <f t="shared" si="70"/>
        <v>0.5257986037919871</v>
      </c>
      <c r="V91" s="47">
        <f t="shared" si="70"/>
        <v>0.5602519562433408</v>
      </c>
      <c r="W91" s="47">
        <f t="shared" si="70"/>
        <v>0.5683464892434373</v>
      </c>
      <c r="X91" s="47">
        <f t="shared" si="70"/>
        <v>0.5651468387606341</v>
      </c>
      <c r="Y91" s="47">
        <f t="shared" si="70"/>
        <v>0.532180400043606</v>
      </c>
      <c r="Z91" s="47">
        <f t="shared" si="70"/>
        <v>0.5410253792519323</v>
      </c>
      <c r="AA91" s="47">
        <f t="shared" si="70"/>
        <v>0.5370267965096118</v>
      </c>
      <c r="AB91" s="47">
        <f t="shared" si="70"/>
        <v>0.48745959906738134</v>
      </c>
      <c r="AC91" s="47">
        <f t="shared" si="70"/>
        <v>0.5013358896702225</v>
      </c>
      <c r="AD91" s="47">
        <f t="shared" si="70"/>
        <v>0.5442742599556865</v>
      </c>
      <c r="AE91" s="47">
        <f t="shared" si="70"/>
        <v>0.5620492622914961</v>
      </c>
      <c r="AF91" s="47">
        <f t="shared" si="70"/>
        <v>0.567653490664705</v>
      </c>
      <c r="AG91" s="47">
        <f t="shared" si="70"/>
        <v>0.5499298369567883</v>
      </c>
      <c r="AH91" s="47">
        <f t="shared" si="70"/>
        <v>0.504184842561113</v>
      </c>
      <c r="AI91" s="47">
        <f t="shared" si="70"/>
        <v>0.4514425512898929</v>
      </c>
      <c r="AJ91" s="47">
        <f t="shared" si="70"/>
        <v>0.41923545496385733</v>
      </c>
      <c r="AK91" s="47">
        <f t="shared" si="70"/>
        <v>0.42498361718899147</v>
      </c>
      <c r="AL91" s="47">
        <f t="shared" si="70"/>
        <v>0.428739858010464</v>
      </c>
      <c r="AM91" s="47">
        <f t="shared" si="70"/>
        <v>0.4377198268581588</v>
      </c>
      <c r="AN91" s="47">
        <f t="shared" si="70"/>
        <v>0.4406384250510717</v>
      </c>
      <c r="AO91" s="47">
        <f t="shared" si="70"/>
        <v>0.44346392594718703</v>
      </c>
      <c r="AP91" s="47">
        <f t="shared" si="70"/>
        <v>0.47770724388056773</v>
      </c>
      <c r="AQ91" s="47">
        <f t="shared" si="70"/>
        <v>0.5318523698243904</v>
      </c>
      <c r="AR91" s="47">
        <f t="shared" si="70"/>
        <v>0.526288248816384</v>
      </c>
      <c r="AS91" s="47">
        <f t="shared" si="70"/>
        <v>0.5229475399046492</v>
      </c>
      <c r="AT91" s="47">
        <f t="shared" si="70"/>
        <v>0.5171093744559073</v>
      </c>
      <c r="AU91" s="47">
        <f t="shared" si="70"/>
        <v>0.44984803858294514</v>
      </c>
      <c r="AV91" s="47">
        <f t="shared" si="70"/>
        <v>0.436285081603252</v>
      </c>
      <c r="AW91" s="47">
        <f t="shared" si="70"/>
        <v>0.382577056416722</v>
      </c>
      <c r="AX91" s="47">
        <f t="shared" si="70"/>
        <v>0.4185139985392426</v>
      </c>
      <c r="AY91" s="47">
        <f t="shared" si="70"/>
        <v>0.42691016701476675</v>
      </c>
      <c r="AZ91" s="47">
        <f t="shared" si="70"/>
        <v>0.46066686623267383</v>
      </c>
      <c r="BA91" s="47">
        <f t="shared" si="70"/>
        <v>0.43038562303693356</v>
      </c>
      <c r="BB91" s="47">
        <f t="shared" si="70"/>
        <v>0.4362820666438314</v>
      </c>
      <c r="BC91" s="47">
        <f t="shared" si="70"/>
        <v>0.4210838302018269</v>
      </c>
      <c r="BD91" s="47">
        <f t="shared" si="70"/>
        <v>0.4002800257821095</v>
      </c>
      <c r="BE91" s="47">
        <f t="shared" si="70"/>
        <v>0.39383561643835613</v>
      </c>
      <c r="BF91" s="47">
        <f t="shared" si="70"/>
        <v>0.37500000000000006</v>
      </c>
      <c r="BG91" s="47">
        <f t="shared" si="70"/>
        <v>0.3270223752151463</v>
      </c>
      <c r="BH91" s="47">
        <f t="shared" si="70"/>
        <v>0.32667876588021777</v>
      </c>
    </row>
    <row r="92" spans="2:60" ht="12.75">
      <c r="B92" t="s">
        <v>225</v>
      </c>
      <c r="C92" s="47">
        <f>C83/(C83+C81)</f>
        <v>0.5611991518084335</v>
      </c>
      <c r="D92" s="47">
        <f aca="true" t="shared" si="71" ref="D92:BH92">D83/(D83+D81)</f>
        <v>0.5793122744443342</v>
      </c>
      <c r="E92" s="47">
        <f t="shared" si="71"/>
        <v>0.6478984083964162</v>
      </c>
      <c r="F92" s="47">
        <f t="shared" si="71"/>
        <v>0.6291563763644424</v>
      </c>
      <c r="G92" s="47">
        <f t="shared" si="71"/>
        <v>0.6201998652063975</v>
      </c>
      <c r="H92" s="47">
        <f t="shared" si="71"/>
        <v>0.592666132860753</v>
      </c>
      <c r="I92" s="47">
        <f t="shared" si="71"/>
        <v>0.5965760698308878</v>
      </c>
      <c r="J92" s="47">
        <f t="shared" si="71"/>
        <v>0.576695796860517</v>
      </c>
      <c r="K92" s="47">
        <f t="shared" si="71"/>
        <v>0.6374996988532248</v>
      </c>
      <c r="L92" s="47">
        <f t="shared" si="71"/>
        <v>0.6010856302040615</v>
      </c>
      <c r="M92" s="47">
        <f t="shared" si="71"/>
        <v>0.5585588293108374</v>
      </c>
      <c r="N92" s="47">
        <f t="shared" si="71"/>
        <v>0.6104963212093362</v>
      </c>
      <c r="O92" s="47">
        <f t="shared" si="71"/>
        <v>0.5896812783483462</v>
      </c>
      <c r="P92" s="47">
        <f t="shared" si="71"/>
        <v>0.5327631691142335</v>
      </c>
      <c r="Q92" s="47">
        <f t="shared" si="71"/>
        <v>0.515252683295069</v>
      </c>
      <c r="R92" s="47">
        <f t="shared" si="71"/>
        <v>0.486436344646559</v>
      </c>
      <c r="S92" s="47">
        <f t="shared" si="71"/>
        <v>0.495565121229232</v>
      </c>
      <c r="T92" s="47">
        <f t="shared" si="71"/>
        <v>0.5441169262809793</v>
      </c>
      <c r="U92" s="47">
        <f t="shared" si="71"/>
        <v>0.47420139620801294</v>
      </c>
      <c r="V92" s="47">
        <f t="shared" si="71"/>
        <v>0.43974804375665927</v>
      </c>
      <c r="W92" s="47">
        <f t="shared" si="71"/>
        <v>0.43165351075656255</v>
      </c>
      <c r="X92" s="47">
        <f t="shared" si="71"/>
        <v>0.43485316123936585</v>
      </c>
      <c r="Y92" s="47">
        <f t="shared" si="71"/>
        <v>0.46781959995639394</v>
      </c>
      <c r="Z92" s="47">
        <f t="shared" si="71"/>
        <v>0.4589746207480678</v>
      </c>
      <c r="AA92" s="47">
        <f t="shared" si="71"/>
        <v>0.4629732034903882</v>
      </c>
      <c r="AB92" s="47">
        <f t="shared" si="71"/>
        <v>0.5125404009326188</v>
      </c>
      <c r="AC92" s="47">
        <f t="shared" si="71"/>
        <v>0.4986641103297776</v>
      </c>
      <c r="AD92" s="47">
        <f t="shared" si="71"/>
        <v>0.45572574004431365</v>
      </c>
      <c r="AE92" s="47">
        <f t="shared" si="71"/>
        <v>0.43795073770850396</v>
      </c>
      <c r="AF92" s="47">
        <f t="shared" si="71"/>
        <v>0.4323465093352949</v>
      </c>
      <c r="AG92" s="47">
        <f t="shared" si="71"/>
        <v>0.45007016304321174</v>
      </c>
      <c r="AH92" s="47">
        <f t="shared" si="71"/>
        <v>0.49581515743888716</v>
      </c>
      <c r="AI92" s="47">
        <f t="shared" si="71"/>
        <v>0.548557448710107</v>
      </c>
      <c r="AJ92" s="47">
        <f t="shared" si="71"/>
        <v>0.5807645450361426</v>
      </c>
      <c r="AK92" s="47">
        <f t="shared" si="71"/>
        <v>0.5750163828110086</v>
      </c>
      <c r="AL92" s="47">
        <f t="shared" si="71"/>
        <v>0.571260141989536</v>
      </c>
      <c r="AM92" s="47">
        <f t="shared" si="71"/>
        <v>0.5622801731418412</v>
      </c>
      <c r="AN92" s="47">
        <f t="shared" si="71"/>
        <v>0.5593615749489284</v>
      </c>
      <c r="AO92" s="47">
        <f t="shared" si="71"/>
        <v>0.5565360740528129</v>
      </c>
      <c r="AP92" s="47">
        <f t="shared" si="71"/>
        <v>0.5222927561194322</v>
      </c>
      <c r="AQ92" s="47">
        <f t="shared" si="71"/>
        <v>0.46814763017560956</v>
      </c>
      <c r="AR92" s="47">
        <f t="shared" si="71"/>
        <v>0.47371175118361597</v>
      </c>
      <c r="AS92" s="47">
        <f t="shared" si="71"/>
        <v>0.4770524600953508</v>
      </c>
      <c r="AT92" s="47">
        <f t="shared" si="71"/>
        <v>0.48289062554409257</v>
      </c>
      <c r="AU92" s="47">
        <f t="shared" si="71"/>
        <v>0.5501519614170548</v>
      </c>
      <c r="AV92" s="47">
        <f t="shared" si="71"/>
        <v>0.563714918396748</v>
      </c>
      <c r="AW92" s="47">
        <f t="shared" si="71"/>
        <v>0.6174229435832781</v>
      </c>
      <c r="AX92" s="47">
        <f t="shared" si="71"/>
        <v>0.5814860014607575</v>
      </c>
      <c r="AY92" s="47">
        <f t="shared" si="71"/>
        <v>0.5730898329852332</v>
      </c>
      <c r="AZ92" s="47">
        <f t="shared" si="71"/>
        <v>0.5393331337673262</v>
      </c>
      <c r="BA92" s="47">
        <f t="shared" si="71"/>
        <v>0.5696143769630664</v>
      </c>
      <c r="BB92" s="47">
        <f t="shared" si="71"/>
        <v>0.5637179333561686</v>
      </c>
      <c r="BC92" s="47">
        <f t="shared" si="71"/>
        <v>0.5789161697981731</v>
      </c>
      <c r="BD92" s="47">
        <f t="shared" si="71"/>
        <v>0.5997199742178905</v>
      </c>
      <c r="BE92" s="47">
        <f t="shared" si="71"/>
        <v>0.6061643835616438</v>
      </c>
      <c r="BF92" s="47">
        <f t="shared" si="71"/>
        <v>0.6249999999999999</v>
      </c>
      <c r="BG92" s="47">
        <f t="shared" si="71"/>
        <v>0.6729776247848538</v>
      </c>
      <c r="BH92" s="47">
        <f t="shared" si="71"/>
        <v>0.6733212341197823</v>
      </c>
    </row>
    <row r="93" spans="3:60" ht="12.75">
      <c r="C93" s="47"/>
      <c r="D93" s="47"/>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c r="AK93" s="47"/>
      <c r="AL93" s="47"/>
      <c r="AM93" s="47"/>
      <c r="AN93" s="47"/>
      <c r="AO93" s="47"/>
      <c r="AP93" s="47"/>
      <c r="AQ93" s="47"/>
      <c r="AR93" s="47"/>
      <c r="AS93" s="47"/>
      <c r="AT93" s="47"/>
      <c r="AU93" s="47"/>
      <c r="AV93" s="47"/>
      <c r="AW93" s="47"/>
      <c r="AX93" s="47"/>
      <c r="AY93" s="47"/>
      <c r="AZ93" s="47"/>
      <c r="BA93" s="47"/>
      <c r="BB93" s="47"/>
      <c r="BC93" s="47"/>
      <c r="BD93" s="47"/>
      <c r="BE93" s="47"/>
      <c r="BF93" s="47"/>
      <c r="BG93" s="47"/>
      <c r="BH93" s="47"/>
    </row>
    <row r="94" spans="3:60" ht="12.75">
      <c r="C94" s="47"/>
      <c r="D94" s="47"/>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c r="AU94" s="47"/>
      <c r="AV94" s="47"/>
      <c r="AW94" s="47"/>
      <c r="AX94" s="47"/>
      <c r="AY94" s="47"/>
      <c r="AZ94" s="47"/>
      <c r="BA94" s="47"/>
      <c r="BB94" s="47"/>
      <c r="BC94" s="47"/>
      <c r="BD94" s="47"/>
      <c r="BE94" s="47"/>
      <c r="BF94" s="47"/>
      <c r="BG94" s="47"/>
      <c r="BH94" s="47"/>
    </row>
    <row r="95" spans="3:60" ht="12.75">
      <c r="C95" s="47"/>
      <c r="D95" s="47"/>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47"/>
      <c r="AG95" s="47"/>
      <c r="AH95" s="47"/>
      <c r="AI95" s="47"/>
      <c r="AJ95" s="47"/>
      <c r="AK95" s="47"/>
      <c r="AL95" s="47"/>
      <c r="AM95" s="47"/>
      <c r="AN95" s="47"/>
      <c r="AO95" s="47"/>
      <c r="AP95" s="47"/>
      <c r="AQ95" s="47"/>
      <c r="AR95" s="47"/>
      <c r="AS95" s="47"/>
      <c r="AT95" s="47"/>
      <c r="AU95" s="47"/>
      <c r="AV95" s="47"/>
      <c r="AW95" s="47"/>
      <c r="AX95" s="47"/>
      <c r="AY95" s="47"/>
      <c r="AZ95" s="47"/>
      <c r="BA95" s="47"/>
      <c r="BB95" s="47"/>
      <c r="BC95" s="47"/>
      <c r="BD95" s="47"/>
      <c r="BE95" s="47"/>
      <c r="BF95" s="47"/>
      <c r="BG95" s="47"/>
      <c r="BH95" s="47"/>
    </row>
    <row r="97" spans="2:60" ht="12.75">
      <c r="B97" s="1" t="s">
        <v>229</v>
      </c>
      <c r="C97">
        <f>C98/1000</f>
        <v>3.757272727272727</v>
      </c>
      <c r="D97">
        <f aca="true" t="shared" si="72" ref="D97:BH97">D98/1000</f>
        <v>4.227272727272727</v>
      </c>
      <c r="E97">
        <f t="shared" si="72"/>
        <v>4.386818181818181</v>
      </c>
      <c r="F97">
        <f t="shared" si="72"/>
        <v>4.683181818181818</v>
      </c>
      <c r="G97">
        <f t="shared" si="72"/>
        <v>5.323636363636363</v>
      </c>
      <c r="H97">
        <f t="shared" si="72"/>
        <v>5.977727272727272</v>
      </c>
      <c r="I97">
        <f t="shared" si="72"/>
        <v>6.663636363636363</v>
      </c>
      <c r="J97">
        <f t="shared" si="72"/>
        <v>7.489090909090908</v>
      </c>
      <c r="K97">
        <f t="shared" si="72"/>
        <v>7.7727272727272725</v>
      </c>
      <c r="L97">
        <f t="shared" si="72"/>
        <v>8.102727272727272</v>
      </c>
      <c r="M97">
        <f t="shared" si="72"/>
        <v>9.039090909090907</v>
      </c>
      <c r="N97">
        <f t="shared" si="72"/>
        <v>9.92681818181818</v>
      </c>
      <c r="O97">
        <f t="shared" si="72"/>
        <v>10.92181818181818</v>
      </c>
      <c r="P97">
        <f t="shared" si="72"/>
        <v>12.178636363636363</v>
      </c>
      <c r="Q97">
        <f t="shared" si="72"/>
        <v>14.527272727272726</v>
      </c>
      <c r="R97">
        <f t="shared" si="72"/>
        <v>16.455</v>
      </c>
      <c r="S97">
        <f t="shared" si="72"/>
        <v>18.509545454545453</v>
      </c>
      <c r="T97">
        <f t="shared" si="72"/>
        <v>20.162272727272725</v>
      </c>
      <c r="U97">
        <f t="shared" si="72"/>
        <v>22.225454545454543</v>
      </c>
      <c r="V97">
        <f t="shared" si="72"/>
        <v>22.398</v>
      </c>
      <c r="W97">
        <f t="shared" si="72"/>
        <v>25.61</v>
      </c>
      <c r="X97">
        <f t="shared" si="72"/>
        <v>29.194</v>
      </c>
      <c r="Y97">
        <f t="shared" si="72"/>
        <v>32.535</v>
      </c>
      <c r="Z97">
        <f t="shared" si="72"/>
        <v>37.026</v>
      </c>
      <c r="AA97">
        <f t="shared" si="72"/>
        <v>42.796</v>
      </c>
      <c r="AB97">
        <f t="shared" si="72"/>
        <v>48.391</v>
      </c>
      <c r="AC97">
        <f t="shared" si="72"/>
        <v>53.595</v>
      </c>
      <c r="AD97">
        <f t="shared" si="72"/>
        <v>58.833</v>
      </c>
      <c r="AE97">
        <f t="shared" si="72"/>
        <v>63.838</v>
      </c>
      <c r="AF97">
        <f t="shared" si="72"/>
        <v>68.37</v>
      </c>
      <c r="AG97">
        <f t="shared" si="72"/>
        <v>72.414</v>
      </c>
      <c r="AH97">
        <f t="shared" si="72"/>
        <v>74.133</v>
      </c>
      <c r="AI97">
        <f t="shared" si="72"/>
        <v>76.717</v>
      </c>
      <c r="AJ97">
        <f t="shared" si="72"/>
        <v>76.829</v>
      </c>
      <c r="AK97">
        <f t="shared" si="72"/>
        <v>77.456</v>
      </c>
      <c r="AL97">
        <f t="shared" si="72"/>
        <v>80.723</v>
      </c>
      <c r="AM97">
        <f t="shared" si="72"/>
        <v>84.351</v>
      </c>
      <c r="AN97">
        <f t="shared" si="72"/>
        <v>87.38</v>
      </c>
      <c r="AO97">
        <f t="shared" si="72"/>
        <v>90.554</v>
      </c>
      <c r="AP97">
        <f t="shared" si="72"/>
        <v>94.712</v>
      </c>
      <c r="AQ97">
        <f t="shared" si="72"/>
        <v>109.225</v>
      </c>
      <c r="AR97">
        <f t="shared" si="72"/>
        <v>115.946</v>
      </c>
      <c r="AS97">
        <f t="shared" si="72"/>
        <v>122.527</v>
      </c>
      <c r="AT97">
        <f t="shared" si="72"/>
        <v>126.702</v>
      </c>
      <c r="AU97">
        <f t="shared" si="72"/>
        <v>130.352</v>
      </c>
      <c r="AV97">
        <f t="shared" si="72"/>
        <v>133.469</v>
      </c>
      <c r="AW97">
        <f t="shared" si="72"/>
        <v>138.394</v>
      </c>
      <c r="AX97">
        <f t="shared" si="72"/>
        <v>146.979</v>
      </c>
      <c r="AY97">
        <f t="shared" si="72"/>
        <v>148.291</v>
      </c>
      <c r="AZ97">
        <f t="shared" si="72"/>
        <v>159.361</v>
      </c>
      <c r="BA97">
        <f t="shared" si="72"/>
        <v>170.718</v>
      </c>
      <c r="BB97">
        <f t="shared" si="72"/>
        <v>182.607</v>
      </c>
      <c r="BC97">
        <f t="shared" si="72"/>
        <v>189.544</v>
      </c>
      <c r="BD97">
        <f t="shared" si="72"/>
        <v>193.799</v>
      </c>
      <c r="BE97">
        <f t="shared" si="72"/>
        <v>195.648</v>
      </c>
      <c r="BF97">
        <f t="shared" si="72"/>
        <v>199.011</v>
      </c>
      <c r="BG97">
        <f t="shared" si="72"/>
        <v>207.343</v>
      </c>
      <c r="BH97">
        <f t="shared" si="72"/>
        <v>219.841</v>
      </c>
    </row>
    <row r="98" spans="2:60" ht="12.75">
      <c r="B98" s="1" t="s">
        <v>228</v>
      </c>
      <c r="C98">
        <f>C99/2.2</f>
        <v>3757.272727272727</v>
      </c>
      <c r="D98">
        <f>D99/2.2</f>
        <v>4227.272727272727</v>
      </c>
      <c r="E98">
        <f>E99/2.2</f>
        <v>4386.818181818181</v>
      </c>
      <c r="F98">
        <f>F99/2.2</f>
        <v>4683.181818181818</v>
      </c>
      <c r="G98">
        <f aca="true" t="shared" si="73" ref="G98:T98">G99/2.2</f>
        <v>5323.636363636363</v>
      </c>
      <c r="H98">
        <f t="shared" si="73"/>
        <v>5977.727272727272</v>
      </c>
      <c r="I98">
        <f t="shared" si="73"/>
        <v>6663.636363636363</v>
      </c>
      <c r="J98">
        <f t="shared" si="73"/>
        <v>7489.090909090908</v>
      </c>
      <c r="K98">
        <f t="shared" si="73"/>
        <v>7772.727272727272</v>
      </c>
      <c r="L98">
        <f t="shared" si="73"/>
        <v>8102.727272727272</v>
      </c>
      <c r="M98">
        <f t="shared" si="73"/>
        <v>9039.090909090908</v>
      </c>
      <c r="N98">
        <f t="shared" si="73"/>
        <v>9926.81818181818</v>
      </c>
      <c r="O98">
        <f t="shared" si="73"/>
        <v>10921.81818181818</v>
      </c>
      <c r="P98">
        <f t="shared" si="73"/>
        <v>12178.636363636362</v>
      </c>
      <c r="Q98">
        <f t="shared" si="73"/>
        <v>14527.272727272726</v>
      </c>
      <c r="R98">
        <f t="shared" si="73"/>
        <v>16455</v>
      </c>
      <c r="S98">
        <f t="shared" si="73"/>
        <v>18509.545454545452</v>
      </c>
      <c r="T98">
        <f t="shared" si="73"/>
        <v>20162.272727272724</v>
      </c>
      <c r="U98">
        <f>U99/2.2</f>
        <v>22225.454545454544</v>
      </c>
      <c r="V98" s="47">
        <v>22398</v>
      </c>
      <c r="W98" s="47">
        <v>25610</v>
      </c>
      <c r="X98" s="47">
        <v>29194</v>
      </c>
      <c r="Y98" s="47">
        <v>32535</v>
      </c>
      <c r="Z98" s="47">
        <v>37026</v>
      </c>
      <c r="AA98" s="47">
        <v>42796</v>
      </c>
      <c r="AB98" s="47">
        <v>48391</v>
      </c>
      <c r="AC98" s="47">
        <v>53595</v>
      </c>
      <c r="AD98" s="47">
        <v>58833</v>
      </c>
      <c r="AE98" s="47">
        <v>63838</v>
      </c>
      <c r="AF98" s="47">
        <v>68370</v>
      </c>
      <c r="AG98" s="47">
        <v>72414</v>
      </c>
      <c r="AH98" s="47">
        <v>74133</v>
      </c>
      <c r="AI98" s="47">
        <v>76717</v>
      </c>
      <c r="AJ98" s="47">
        <v>76829</v>
      </c>
      <c r="AK98" s="47">
        <v>77456</v>
      </c>
      <c r="AL98" s="47">
        <v>80723</v>
      </c>
      <c r="AM98" s="47">
        <v>84351</v>
      </c>
      <c r="AN98" s="47">
        <v>87380</v>
      </c>
      <c r="AO98" s="47">
        <v>90554</v>
      </c>
      <c r="AP98" s="47">
        <v>94712</v>
      </c>
      <c r="AQ98" s="47">
        <v>109225</v>
      </c>
      <c r="AR98" s="47">
        <v>115946</v>
      </c>
      <c r="AS98" s="47">
        <v>122527</v>
      </c>
      <c r="AT98" s="47">
        <v>126702</v>
      </c>
      <c r="AU98" s="47">
        <v>130352</v>
      </c>
      <c r="AV98" s="47">
        <v>133469</v>
      </c>
      <c r="AW98" s="47">
        <v>138394</v>
      </c>
      <c r="AX98" s="47">
        <v>146979</v>
      </c>
      <c r="AY98" s="47">
        <v>148291</v>
      </c>
      <c r="AZ98" s="47">
        <v>159361</v>
      </c>
      <c r="BA98" s="47">
        <v>170718</v>
      </c>
      <c r="BB98" s="47">
        <v>182607</v>
      </c>
      <c r="BC98" s="47">
        <v>189544</v>
      </c>
      <c r="BD98" s="47">
        <v>193799</v>
      </c>
      <c r="BE98" s="47">
        <v>195648</v>
      </c>
      <c r="BF98" s="47">
        <v>199011</v>
      </c>
      <c r="BG98" s="47">
        <v>207343</v>
      </c>
      <c r="BH98" s="47">
        <v>219841</v>
      </c>
    </row>
    <row r="99" spans="2:24" ht="12.75">
      <c r="B99" s="1" t="s">
        <v>230</v>
      </c>
      <c r="C99">
        <v>8266</v>
      </c>
      <c r="D99">
        <v>9300</v>
      </c>
      <c r="E99">
        <v>9651</v>
      </c>
      <c r="F99">
        <v>10303</v>
      </c>
      <c r="G99">
        <v>11712</v>
      </c>
      <c r="H99">
        <v>13151</v>
      </c>
      <c r="I99">
        <v>14660</v>
      </c>
      <c r="J99">
        <v>16476</v>
      </c>
      <c r="K99">
        <v>17100</v>
      </c>
      <c r="L99">
        <v>17826</v>
      </c>
      <c r="M99">
        <v>19886</v>
      </c>
      <c r="N99">
        <v>21839</v>
      </c>
      <c r="O99">
        <v>24028</v>
      </c>
      <c r="P99">
        <v>26793</v>
      </c>
      <c r="Q99">
        <v>31960</v>
      </c>
      <c r="R99">
        <v>36201</v>
      </c>
      <c r="S99">
        <v>40721</v>
      </c>
      <c r="T99">
        <v>44357</v>
      </c>
      <c r="U99">
        <v>48896</v>
      </c>
      <c r="V99">
        <v>56661</v>
      </c>
      <c r="W99">
        <v>64440</v>
      </c>
      <c r="X99">
        <v>73710</v>
      </c>
    </row>
    <row r="100" spans="2:22" ht="12.75">
      <c r="B100" s="1" t="s">
        <v>231</v>
      </c>
      <c r="V100">
        <f>V99/2.2</f>
        <v>25754.999999999996</v>
      </c>
    </row>
    <row r="102" spans="2:61" ht="12.75">
      <c r="B102" s="55" t="s">
        <v>236</v>
      </c>
      <c r="C102" s="56">
        <v>8.441</v>
      </c>
      <c r="D102" s="56">
        <v>9.64</v>
      </c>
      <c r="E102" s="56">
        <v>10.052</v>
      </c>
      <c r="F102" s="56">
        <v>10.699</v>
      </c>
      <c r="G102" s="56">
        <v>11.954</v>
      </c>
      <c r="H102" s="56">
        <v>13.374</v>
      </c>
      <c r="I102" s="56">
        <v>14.504</v>
      </c>
      <c r="J102" s="56">
        <v>15.767</v>
      </c>
      <c r="K102" s="56">
        <v>15.912</v>
      </c>
      <c r="L102" s="56">
        <v>16.971</v>
      </c>
      <c r="M102" s="56">
        <v>18.986</v>
      </c>
      <c r="N102" s="56">
        <v>20.045</v>
      </c>
      <c r="O102" s="56">
        <v>21.579</v>
      </c>
      <c r="P102" s="56">
        <v>23.411</v>
      </c>
      <c r="Q102" s="56">
        <v>27.548</v>
      </c>
      <c r="R102" s="56">
        <v>30.767</v>
      </c>
      <c r="S102" s="56">
        <v>33.502</v>
      </c>
      <c r="T102" s="56">
        <v>36.755</v>
      </c>
      <c r="U102" s="56">
        <v>40.754</v>
      </c>
      <c r="V102" s="57">
        <v>51.79</v>
      </c>
      <c r="W102" s="58">
        <v>58.073000000200004</v>
      </c>
      <c r="X102" s="58">
        <v>65.9050000002</v>
      </c>
      <c r="Y102" s="58">
        <v>73.8030000002</v>
      </c>
      <c r="Z102" s="58">
        <v>84.42100000020001</v>
      </c>
      <c r="AA102" s="58">
        <v>98.5850000002</v>
      </c>
      <c r="AB102" s="58">
        <v>106.56800000020002</v>
      </c>
      <c r="AC102" s="58">
        <v>121.32800000019999</v>
      </c>
      <c r="AD102" s="58">
        <v>131.03400000019997</v>
      </c>
      <c r="AE102" s="58">
        <v>141.7460000002</v>
      </c>
      <c r="AF102" s="58">
        <v>151.50000000020003</v>
      </c>
      <c r="AG102" s="58">
        <v>163.09100000010005</v>
      </c>
      <c r="AH102" s="58">
        <v>172.15300000009995</v>
      </c>
      <c r="AI102" s="58">
        <v>177.8780000001</v>
      </c>
      <c r="AJ102" s="58">
        <v>184.0820000000999</v>
      </c>
      <c r="AK102" s="58">
        <v>194.09500000010001</v>
      </c>
      <c r="AL102" s="58">
        <v>200.82700000009999</v>
      </c>
      <c r="AM102" s="58">
        <v>206.86100000010003</v>
      </c>
      <c r="AN102" s="58">
        <v>208.6470000001</v>
      </c>
      <c r="AO102" s="58">
        <v>217.59600000009996</v>
      </c>
      <c r="AP102" s="58">
        <v>230.27700000009997</v>
      </c>
      <c r="AQ102" s="58">
        <v>243.65200000010003</v>
      </c>
      <c r="AR102" s="58">
        <v>257.37500000010004</v>
      </c>
      <c r="AS102" s="58">
        <v>268.2990000001</v>
      </c>
      <c r="AT102" s="58">
        <v>276.01300000009996</v>
      </c>
      <c r="AU102" s="58">
        <v>290.04800000009993</v>
      </c>
      <c r="AV102" s="58">
        <v>305.2610000001</v>
      </c>
      <c r="AW102" s="58">
        <v>319.7550000001</v>
      </c>
      <c r="AX102" s="58">
        <v>342.2370000001</v>
      </c>
      <c r="AY102" s="58">
        <v>362.4640000001</v>
      </c>
      <c r="AZ102" s="58">
        <v>386.1930000001</v>
      </c>
      <c r="BA102" s="58">
        <v>417.96000000009997</v>
      </c>
      <c r="BB102" s="58">
        <v>447.731</v>
      </c>
      <c r="BC102" s="58">
        <v>465.21399999999903</v>
      </c>
      <c r="BD102" s="58">
        <v>476.945</v>
      </c>
      <c r="BE102" s="58">
        <v>491.18400000000105</v>
      </c>
      <c r="BF102" s="58">
        <v>513.4070000001001</v>
      </c>
      <c r="BG102" s="59">
        <v>539.9290000001001</v>
      </c>
      <c r="BH102" s="59">
        <v>567.0659999999999</v>
      </c>
      <c r="BI102" s="58">
        <v>594.1025974244762</v>
      </c>
    </row>
    <row r="103" spans="2:58" ht="12.75">
      <c r="B103" s="1" t="s">
        <v>237</v>
      </c>
      <c r="D103">
        <f aca="true" t="shared" si="74" ref="D103:BD103">(D102-C102)/C102</f>
        <v>0.14204478142400187</v>
      </c>
      <c r="E103">
        <f t="shared" si="74"/>
        <v>0.042738589211618154</v>
      </c>
      <c r="F103">
        <f t="shared" si="74"/>
        <v>0.06436530043772386</v>
      </c>
      <c r="G103">
        <f t="shared" si="74"/>
        <v>0.11730068230675772</v>
      </c>
      <c r="H103">
        <f t="shared" si="74"/>
        <v>0.11878868997824994</v>
      </c>
      <c r="I103">
        <f t="shared" si="74"/>
        <v>0.08449229848960663</v>
      </c>
      <c r="J103">
        <f t="shared" si="74"/>
        <v>0.08707942636514064</v>
      </c>
      <c r="K103">
        <f t="shared" si="74"/>
        <v>0.00919642290860667</v>
      </c>
      <c r="L103">
        <f t="shared" si="74"/>
        <v>0.06655354449472092</v>
      </c>
      <c r="M103">
        <f t="shared" si="74"/>
        <v>0.11873195451063583</v>
      </c>
      <c r="N103">
        <f t="shared" si="74"/>
        <v>0.05577794164120937</v>
      </c>
      <c r="O103">
        <f t="shared" si="74"/>
        <v>0.07652781242205033</v>
      </c>
      <c r="P103">
        <f t="shared" si="74"/>
        <v>0.08489735390889294</v>
      </c>
      <c r="Q103">
        <f t="shared" si="74"/>
        <v>0.176711802144291</v>
      </c>
      <c r="R103">
        <f t="shared" si="74"/>
        <v>0.11685058806446934</v>
      </c>
      <c r="S103">
        <f t="shared" si="74"/>
        <v>0.0888939448109989</v>
      </c>
      <c r="T103">
        <f t="shared" si="74"/>
        <v>0.09709868067578055</v>
      </c>
      <c r="U103">
        <f t="shared" si="74"/>
        <v>0.10880152360223085</v>
      </c>
      <c r="V103">
        <f t="shared" si="74"/>
        <v>0.2707955047357315</v>
      </c>
      <c r="W103">
        <f t="shared" si="74"/>
        <v>0.12131685653987266</v>
      </c>
      <c r="X103">
        <f t="shared" si="74"/>
        <v>0.13486473920708467</v>
      </c>
      <c r="Y103">
        <f t="shared" si="74"/>
        <v>0.11983916243040782</v>
      </c>
      <c r="Z103">
        <f t="shared" si="74"/>
        <v>0.1438694903997295</v>
      </c>
      <c r="AA103">
        <f t="shared" si="74"/>
        <v>0.16777815946229527</v>
      </c>
      <c r="AB103">
        <f t="shared" si="74"/>
        <v>0.08097580767848885</v>
      </c>
      <c r="AC103">
        <f t="shared" si="74"/>
        <v>0.13850311538146792</v>
      </c>
      <c r="AD103">
        <f t="shared" si="74"/>
        <v>0.07999802189094006</v>
      </c>
      <c r="AE103">
        <f t="shared" si="74"/>
        <v>0.0817497748674672</v>
      </c>
      <c r="AF103">
        <f t="shared" si="74"/>
        <v>0.0688132292973788</v>
      </c>
      <c r="AG103">
        <f t="shared" si="74"/>
        <v>0.07650825082432156</v>
      </c>
      <c r="AH103">
        <f t="shared" si="74"/>
        <v>0.05556407159189863</v>
      </c>
      <c r="AI103">
        <f t="shared" si="74"/>
        <v>0.03325530196974045</v>
      </c>
      <c r="AJ103">
        <f t="shared" si="74"/>
        <v>0.034877837619022065</v>
      </c>
      <c r="AK103">
        <f t="shared" si="74"/>
        <v>0.05439423735071699</v>
      </c>
      <c r="AL103">
        <f t="shared" si="74"/>
        <v>0.034684046472070386</v>
      </c>
      <c r="AM103">
        <f t="shared" si="74"/>
        <v>0.03004576077916338</v>
      </c>
      <c r="AN103">
        <f t="shared" si="74"/>
        <v>0.008633816910868211</v>
      </c>
      <c r="AO103">
        <f t="shared" si="74"/>
        <v>0.04289062387667048</v>
      </c>
      <c r="AP103">
        <f t="shared" si="74"/>
        <v>0.05827772569346029</v>
      </c>
      <c r="AQ103">
        <f t="shared" si="74"/>
        <v>0.058082222714358145</v>
      </c>
      <c r="AR103">
        <f t="shared" si="74"/>
        <v>0.05632213156466755</v>
      </c>
      <c r="AS103">
        <f t="shared" si="74"/>
        <v>0.04244390480814272</v>
      </c>
      <c r="AT103">
        <f t="shared" si="74"/>
        <v>0.0287515048509203</v>
      </c>
      <c r="AU103">
        <f t="shared" si="74"/>
        <v>0.050849054211196155</v>
      </c>
      <c r="AV103">
        <f t="shared" si="74"/>
        <v>0.05244993932037055</v>
      </c>
      <c r="AW103">
        <f t="shared" si="74"/>
        <v>0.04748068046686351</v>
      </c>
      <c r="AX103">
        <f t="shared" si="74"/>
        <v>0.07031008115586308</v>
      </c>
      <c r="AY103">
        <f t="shared" si="74"/>
        <v>0.05910231798430347</v>
      </c>
      <c r="AZ103">
        <f t="shared" si="74"/>
        <v>0.06546581177715165</v>
      </c>
      <c r="BA103">
        <f t="shared" si="74"/>
        <v>0.08225679906158763</v>
      </c>
      <c r="BB103">
        <f t="shared" si="74"/>
        <v>0.07122930423938392</v>
      </c>
      <c r="BC103">
        <f t="shared" si="74"/>
        <v>0.039047999803451264</v>
      </c>
      <c r="BD103">
        <f t="shared" si="74"/>
        <v>0.025216352044437583</v>
      </c>
      <c r="BE103">
        <f>(BE102-BD102)/BD102</f>
        <v>0.029854595393601056</v>
      </c>
      <c r="BF103">
        <f>(BF102-BE102)/BE102</f>
        <v>0.04524373758123022</v>
      </c>
    </row>
    <row r="106" ht="12.75">
      <c r="B106" s="1" t="s">
        <v>244</v>
      </c>
    </row>
    <row r="107" spans="2:60" ht="12.75">
      <c r="B107" t="s">
        <v>1</v>
      </c>
      <c r="C107" s="47">
        <f aca="true" t="shared" si="75" ref="C107:AH107">C97-C14</f>
        <v>2.761058593543896</v>
      </c>
      <c r="D107" s="47">
        <f t="shared" si="75"/>
        <v>3.1184020624447144</v>
      </c>
      <c r="E107" s="47">
        <f t="shared" si="75"/>
        <v>3.1187923462412175</v>
      </c>
      <c r="F107" s="47">
        <f t="shared" si="75"/>
        <v>3.386652598568555</v>
      </c>
      <c r="G107" s="47">
        <f t="shared" si="75"/>
        <v>3.9916034230388533</v>
      </c>
      <c r="H107" s="47">
        <f t="shared" si="75"/>
        <v>4.6065912396807125</v>
      </c>
      <c r="I107" s="47">
        <f t="shared" si="75"/>
        <v>4.994084020214263</v>
      </c>
      <c r="J107" s="47">
        <f t="shared" si="75"/>
        <v>5.211571387982335</v>
      </c>
      <c r="K107" s="47">
        <f t="shared" si="75"/>
        <v>5.464685282326867</v>
      </c>
      <c r="L107" s="47">
        <f t="shared" si="75"/>
        <v>5.672237668897585</v>
      </c>
      <c r="M107" s="47">
        <f t="shared" si="75"/>
        <v>6.292188138199883</v>
      </c>
      <c r="N107" s="47">
        <f t="shared" si="75"/>
        <v>6.88832296460234</v>
      </c>
      <c r="O107" s="47">
        <f t="shared" si="75"/>
        <v>7.6220246622596015</v>
      </c>
      <c r="P107" s="47">
        <f t="shared" si="75"/>
        <v>8.328163129758238</v>
      </c>
      <c r="Q107" s="47">
        <f t="shared" si="75"/>
        <v>9.819758130538498</v>
      </c>
      <c r="R107" s="47">
        <f t="shared" si="75"/>
        <v>10.985112772221616</v>
      </c>
      <c r="S107" s="47">
        <f t="shared" si="75"/>
        <v>12.149139304583128</v>
      </c>
      <c r="T107" s="47">
        <f t="shared" si="75"/>
        <v>12.911562494150353</v>
      </c>
      <c r="U107" s="47">
        <f t="shared" si="75"/>
        <v>14.186800470895625</v>
      </c>
      <c r="V107" s="47">
        <f t="shared" si="75"/>
        <v>13.092991427649672</v>
      </c>
      <c r="W107" s="47">
        <f t="shared" si="75"/>
        <v>14.895469282740754</v>
      </c>
      <c r="X107" s="47">
        <f t="shared" si="75"/>
        <v>16.405071281978984</v>
      </c>
      <c r="Y107" s="47">
        <f t="shared" si="75"/>
        <v>17.758270677873185</v>
      </c>
      <c r="Z107" s="47">
        <f t="shared" si="75"/>
        <v>19.262024567381623</v>
      </c>
      <c r="AA107" s="47">
        <f t="shared" si="75"/>
        <v>21.909397264180143</v>
      </c>
      <c r="AB107" s="47">
        <f t="shared" si="75"/>
        <v>25.10623746204924</v>
      </c>
      <c r="AC107" s="47">
        <f t="shared" si="75"/>
        <v>27.610277362629866</v>
      </c>
      <c r="AD107" s="47">
        <f t="shared" si="75"/>
        <v>30.582234480373895</v>
      </c>
      <c r="AE107" s="47">
        <f t="shared" si="75"/>
        <v>32.8659488847927</v>
      </c>
      <c r="AF107" s="47">
        <f t="shared" si="75"/>
        <v>34.61652873537198</v>
      </c>
      <c r="AG107" s="47">
        <f t="shared" si="75"/>
        <v>36.86765780160158</v>
      </c>
      <c r="AH107" s="47">
        <f t="shared" si="75"/>
        <v>37.49094206659677</v>
      </c>
      <c r="AI107" s="47">
        <f aca="true" t="shared" si="76" ref="AI107:BH107">AI97-AI14</f>
        <v>38.024186322453865</v>
      </c>
      <c r="AJ107" s="47">
        <f t="shared" si="76"/>
        <v>35.591279020749894</v>
      </c>
      <c r="AK107" s="47">
        <f t="shared" si="76"/>
        <v>36.773532220393115</v>
      </c>
      <c r="AL107" s="47">
        <f t="shared" si="76"/>
        <v>39.089784804677194</v>
      </c>
      <c r="AM107" s="47">
        <f t="shared" si="76"/>
        <v>41.31470875211425</v>
      </c>
      <c r="AN107" s="47">
        <f t="shared" si="76"/>
        <v>42.15833933174915</v>
      </c>
      <c r="AO107" s="47">
        <f t="shared" si="76"/>
        <v>43.072369217377926</v>
      </c>
      <c r="AP107" s="47">
        <f t="shared" si="76"/>
        <v>47.497003533872636</v>
      </c>
      <c r="AQ107" s="47">
        <f t="shared" si="76"/>
        <v>59.23370342454227</v>
      </c>
      <c r="AR107" s="47">
        <f t="shared" si="76"/>
        <v>58.770444319432926</v>
      </c>
      <c r="AS107" s="47">
        <f t="shared" si="76"/>
        <v>63.14519940782045</v>
      </c>
      <c r="AT107" s="47">
        <f t="shared" si="76"/>
        <v>64.71135165179642</v>
      </c>
      <c r="AU107" s="47">
        <f t="shared" si="76"/>
        <v>69.38223428969609</v>
      </c>
      <c r="AV107" s="47">
        <f t="shared" si="76"/>
        <v>74.60311653510166</v>
      </c>
      <c r="AW107" s="47">
        <f t="shared" si="76"/>
        <v>79.60527965744953</v>
      </c>
      <c r="AX107" s="47">
        <f t="shared" si="76"/>
        <v>86.51919382918359</v>
      </c>
      <c r="AY107" s="47">
        <f t="shared" si="76"/>
        <v>85.69387464001292</v>
      </c>
      <c r="AZ107" s="47">
        <f t="shared" si="76"/>
        <v>91.07870650582441</v>
      </c>
      <c r="BA107" s="47">
        <f t="shared" si="76"/>
        <v>97.15523576793092</v>
      </c>
      <c r="BB107" s="47">
        <f t="shared" si="76"/>
        <v>110.95382976210546</v>
      </c>
      <c r="BC107" s="47">
        <f t="shared" si="76"/>
        <v>113.46056666764436</v>
      </c>
      <c r="BD107" s="47">
        <f t="shared" si="76"/>
        <v>115.0857833672712</v>
      </c>
      <c r="BE107" s="47">
        <f t="shared" si="76"/>
        <v>116.5823085285118</v>
      </c>
      <c r="BF107" s="47">
        <f t="shared" si="76"/>
        <v>118.29738808168192</v>
      </c>
      <c r="BG107" s="47">
        <f t="shared" si="76"/>
        <v>117.7118</v>
      </c>
      <c r="BH107" s="47">
        <f t="shared" si="76"/>
        <v>124.95240038945605</v>
      </c>
    </row>
    <row r="108" spans="2:60" ht="12.75">
      <c r="B108" t="s">
        <v>2</v>
      </c>
      <c r="C108" s="47">
        <f aca="true" t="shared" si="77" ref="C108:AH108">C77-C15</f>
        <v>0.18631114765154813</v>
      </c>
      <c r="D108" s="47">
        <f t="shared" si="77"/>
        <v>0.19154480099118643</v>
      </c>
      <c r="E108" s="47">
        <f t="shared" si="77"/>
        <v>0.2006479362697406</v>
      </c>
      <c r="F108" s="47">
        <f t="shared" si="77"/>
        <v>0.21474647768101268</v>
      </c>
      <c r="G108" s="47">
        <f t="shared" si="77"/>
        <v>0.2499309700604925</v>
      </c>
      <c r="H108" s="47">
        <f t="shared" si="77"/>
        <v>0.2820471170262197</v>
      </c>
      <c r="I108" s="47">
        <f t="shared" si="77"/>
        <v>0.29958485126445683</v>
      </c>
      <c r="J108" s="47">
        <f t="shared" si="77"/>
        <v>0.5129138010416672</v>
      </c>
      <c r="K108" s="47">
        <f t="shared" si="77"/>
        <v>0.565924444507347</v>
      </c>
      <c r="L108" s="47">
        <f t="shared" si="77"/>
        <v>0.6167416176335838</v>
      </c>
      <c r="M108" s="47">
        <f t="shared" si="77"/>
        <v>0.7486568483880746</v>
      </c>
      <c r="N108" s="47">
        <f t="shared" si="77"/>
        <v>0.7940595756573601</v>
      </c>
      <c r="O108" s="47">
        <f t="shared" si="77"/>
        <v>0.9159714868595715</v>
      </c>
      <c r="P108" s="47">
        <f t="shared" si="77"/>
        <v>1.1084117549820478</v>
      </c>
      <c r="Q108" s="47">
        <f t="shared" si="77"/>
        <v>1.3438511668348496</v>
      </c>
      <c r="R108" s="47">
        <f t="shared" si="77"/>
        <v>1.7195622602634726</v>
      </c>
      <c r="S108" s="47">
        <f t="shared" si="77"/>
        <v>1.9647409688558382</v>
      </c>
      <c r="T108" s="47">
        <f t="shared" si="77"/>
        <v>2.17374850918875</v>
      </c>
      <c r="U108" s="47">
        <f t="shared" si="77"/>
        <v>2.3702772117308397</v>
      </c>
      <c r="V108" s="47">
        <f t="shared" si="77"/>
        <v>2.94249118285073</v>
      </c>
      <c r="W108" s="47">
        <f t="shared" si="77"/>
        <v>3.352851456526201</v>
      </c>
      <c r="X108" s="47">
        <f t="shared" si="77"/>
        <v>3.9381887372521907</v>
      </c>
      <c r="Y108" s="47">
        <f t="shared" si="77"/>
        <v>4.430636984770174</v>
      </c>
      <c r="Z108" s="47">
        <f t="shared" si="77"/>
        <v>5.207656179829722</v>
      </c>
      <c r="AA108" s="47">
        <f t="shared" si="77"/>
        <v>6.16873954868462</v>
      </c>
      <c r="AB108" s="47">
        <f t="shared" si="77"/>
        <v>7.2341532063038</v>
      </c>
      <c r="AC108" s="47">
        <f t="shared" si="77"/>
        <v>8.350734637380956</v>
      </c>
      <c r="AD108" s="47">
        <f t="shared" si="77"/>
        <v>9.333297189540685</v>
      </c>
      <c r="AE108" s="47">
        <f t="shared" si="77"/>
        <v>10.202762228817875</v>
      </c>
      <c r="AF108" s="47">
        <f t="shared" si="77"/>
        <v>10.933872013169074</v>
      </c>
      <c r="AG108" s="47">
        <f t="shared" si="77"/>
        <v>11.990383537065878</v>
      </c>
      <c r="AH108" s="47">
        <f t="shared" si="77"/>
        <v>13.011792632574329</v>
      </c>
      <c r="AI108" s="47">
        <f aca="true" t="shared" si="78" ref="AI108:BH108">AI77-AI15</f>
        <v>13.673271845117172</v>
      </c>
      <c r="AJ108" s="47">
        <f t="shared" si="78"/>
        <v>14.071946180297266</v>
      </c>
      <c r="AK108" s="47">
        <f t="shared" si="78"/>
        <v>14.52819432529984</v>
      </c>
      <c r="AL108" s="47">
        <f t="shared" si="78"/>
        <v>15.415420223594278</v>
      </c>
      <c r="AM108" s="47">
        <f t="shared" si="78"/>
        <v>16.357756849096056</v>
      </c>
      <c r="AN108" s="47">
        <f t="shared" si="78"/>
        <v>16.966235091699815</v>
      </c>
      <c r="AO108" s="47">
        <f t="shared" si="78"/>
        <v>17.648329420220712</v>
      </c>
      <c r="AP108" s="47">
        <f t="shared" si="78"/>
        <v>18.585967600366</v>
      </c>
      <c r="AQ108" s="47">
        <f t="shared" si="78"/>
        <v>21.911511043336393</v>
      </c>
      <c r="AR108" s="47">
        <f t="shared" si="78"/>
        <v>22.514419650894617</v>
      </c>
      <c r="AS108" s="47">
        <f t="shared" si="78"/>
        <v>23.97343788333349</v>
      </c>
      <c r="AT108" s="47">
        <f t="shared" si="78"/>
        <v>25.101894915671977</v>
      </c>
      <c r="AU108" s="47">
        <f t="shared" si="78"/>
        <v>25.650871938376163</v>
      </c>
      <c r="AV108" s="47">
        <f t="shared" si="78"/>
        <v>26.448765809722214</v>
      </c>
      <c r="AW108" s="47">
        <f t="shared" si="78"/>
        <v>28.05772804440481</v>
      </c>
      <c r="AX108" s="47">
        <f t="shared" si="78"/>
        <v>29.353592057774254</v>
      </c>
      <c r="AY108" s="47">
        <f t="shared" si="78"/>
        <v>30.72139619376496</v>
      </c>
      <c r="AZ108" s="47">
        <f t="shared" si="78"/>
        <v>32.953079088485794</v>
      </c>
      <c r="BA108" s="47">
        <f t="shared" si="78"/>
        <v>34.940416758959614</v>
      </c>
      <c r="BB108" s="47">
        <f t="shared" si="78"/>
        <v>38.00637883159389</v>
      </c>
      <c r="BC108" s="47">
        <f t="shared" si="78"/>
        <v>40.36027220961718</v>
      </c>
      <c r="BD108" s="47">
        <f t="shared" si="78"/>
        <v>41.57301882187582</v>
      </c>
      <c r="BE108" s="47">
        <f t="shared" si="78"/>
        <v>43.49090628550589</v>
      </c>
      <c r="BF108" s="47">
        <f t="shared" si="78"/>
        <v>44.87247665989817</v>
      </c>
      <c r="BG108" s="47">
        <f t="shared" si="78"/>
        <v>49.940663000004704</v>
      </c>
      <c r="BH108" s="47">
        <f t="shared" si="78"/>
        <v>52.65895256521702</v>
      </c>
    </row>
    <row r="109" spans="2:60" ht="12.75">
      <c r="B109" t="s">
        <v>3</v>
      </c>
      <c r="C109" s="47">
        <f aca="true" t="shared" si="79" ref="C109:AH109">C80-C16</f>
        <v>0.3208074776092933</v>
      </c>
      <c r="D109" s="47">
        <f t="shared" si="79"/>
        <v>0.3692068682804839</v>
      </c>
      <c r="E109" s="47">
        <f t="shared" si="79"/>
        <v>0.4264761309482046</v>
      </c>
      <c r="F109" s="47">
        <f t="shared" si="79"/>
        <v>0.43070639056956606</v>
      </c>
      <c r="G109" s="47">
        <f t="shared" si="79"/>
        <v>0.4593122654684055</v>
      </c>
      <c r="H109" s="47">
        <f t="shared" si="79"/>
        <v>0.49380805254578297</v>
      </c>
      <c r="I109" s="47">
        <f t="shared" si="79"/>
        <v>0.5358962856382962</v>
      </c>
      <c r="J109" s="47">
        <f t="shared" si="79"/>
        <v>0.5999720934131627</v>
      </c>
      <c r="K109" s="47">
        <f t="shared" si="79"/>
        <v>0.7046446697071407</v>
      </c>
      <c r="L109" s="47">
        <f t="shared" si="79"/>
        <v>0.6986808410846088</v>
      </c>
      <c r="M109" s="47">
        <f t="shared" si="79"/>
        <v>0.7271862463624897</v>
      </c>
      <c r="N109" s="47">
        <f t="shared" si="79"/>
        <v>0.8524044017747155</v>
      </c>
      <c r="O109" s="47">
        <f t="shared" si="79"/>
        <v>0.9113374127873604</v>
      </c>
      <c r="P109" s="47">
        <f t="shared" si="79"/>
        <v>1.172683353891307</v>
      </c>
      <c r="Q109" s="47">
        <f t="shared" si="79"/>
        <v>1.4012969074274424</v>
      </c>
      <c r="R109" s="47">
        <f t="shared" si="79"/>
        <v>1.576889976602248</v>
      </c>
      <c r="S109" s="47">
        <f t="shared" si="79"/>
        <v>1.8543147459216214</v>
      </c>
      <c r="T109" s="47">
        <f t="shared" si="79"/>
        <v>2.253724145330227</v>
      </c>
      <c r="U109" s="47">
        <f t="shared" si="79"/>
        <v>2.436774912802523</v>
      </c>
      <c r="V109" s="47">
        <f t="shared" si="79"/>
        <v>2.8836474614628416</v>
      </c>
      <c r="W109" s="47">
        <f t="shared" si="79"/>
        <v>3.2476863773207745</v>
      </c>
      <c r="X109" s="47">
        <f t="shared" si="79"/>
        <v>3.8693132375261134</v>
      </c>
      <c r="Y109" s="47">
        <f t="shared" si="79"/>
        <v>4.723557120539208</v>
      </c>
      <c r="Z109" s="47">
        <f t="shared" si="79"/>
        <v>5.473384075723294</v>
      </c>
      <c r="AA109" s="47">
        <f t="shared" si="79"/>
        <v>6.684190174962971</v>
      </c>
      <c r="AB109" s="47">
        <f t="shared" si="79"/>
        <v>8.54434832933006</v>
      </c>
      <c r="AC109" s="47">
        <f t="shared" si="79"/>
        <v>10.004674458246853</v>
      </c>
      <c r="AD109" s="47">
        <f t="shared" si="79"/>
        <v>10.829580907289628</v>
      </c>
      <c r="AE109" s="47">
        <f t="shared" si="79"/>
        <v>12.259308088112265</v>
      </c>
      <c r="AF109" s="47">
        <f t="shared" si="79"/>
        <v>13.414166715136082</v>
      </c>
      <c r="AG109" s="47">
        <f t="shared" si="79"/>
        <v>15.249140583294908</v>
      </c>
      <c r="AH109" s="47">
        <f t="shared" si="79"/>
        <v>16.900821199067135</v>
      </c>
      <c r="AI109" s="47">
        <f aca="true" t="shared" si="80" ref="AI109:BH109">AI80-AI16</f>
        <v>19.085557460904297</v>
      </c>
      <c r="AJ109" s="47">
        <f t="shared" si="80"/>
        <v>20.30578552174562</v>
      </c>
      <c r="AK109" s="47">
        <f t="shared" si="80"/>
        <v>20.45722690801597</v>
      </c>
      <c r="AL109" s="47">
        <f t="shared" si="80"/>
        <v>20.627204990485918</v>
      </c>
      <c r="AM109" s="47">
        <f t="shared" si="80"/>
        <v>20.314523282242522</v>
      </c>
      <c r="AN109" s="47">
        <f t="shared" si="80"/>
        <v>20.083686750284976</v>
      </c>
      <c r="AO109" s="47">
        <f t="shared" si="80"/>
        <v>20.35662459608769</v>
      </c>
      <c r="AP109" s="47">
        <f t="shared" si="80"/>
        <v>20.340996519086787</v>
      </c>
      <c r="AQ109" s="47">
        <f t="shared" si="80"/>
        <v>22.15432514327095</v>
      </c>
      <c r="AR109" s="47">
        <f t="shared" si="80"/>
        <v>22.79492068370515</v>
      </c>
      <c r="AS109" s="47">
        <f t="shared" si="80"/>
        <v>23.64438979589623</v>
      </c>
      <c r="AT109" s="47">
        <f t="shared" si="80"/>
        <v>24.046617662298345</v>
      </c>
      <c r="AU109" s="47">
        <f t="shared" si="80"/>
        <v>23.64432568996042</v>
      </c>
      <c r="AV109" s="47">
        <f t="shared" si="80"/>
        <v>22.68571636981378</v>
      </c>
      <c r="AW109" s="47">
        <f t="shared" si="80"/>
        <v>22.617235392150036</v>
      </c>
      <c r="AX109" s="47">
        <f t="shared" si="80"/>
        <v>20.92263004274657</v>
      </c>
      <c r="AY109" s="47">
        <f t="shared" si="80"/>
        <v>20.83853680435856</v>
      </c>
      <c r="AZ109" s="47">
        <f t="shared" si="80"/>
        <v>20.531819532087486</v>
      </c>
      <c r="BA109" s="47">
        <f t="shared" si="80"/>
        <v>21.848255236308837</v>
      </c>
      <c r="BB109" s="47">
        <f t="shared" si="80"/>
        <v>23.45541022935312</v>
      </c>
      <c r="BC109" s="47">
        <f t="shared" si="80"/>
        <v>25.051442172628633</v>
      </c>
      <c r="BD109" s="47">
        <f t="shared" si="80"/>
        <v>26.82698754394001</v>
      </c>
      <c r="BE109" s="47">
        <f t="shared" si="80"/>
        <v>26.82887883447351</v>
      </c>
      <c r="BF109" s="47">
        <f t="shared" si="80"/>
        <v>26.730182687261006</v>
      </c>
      <c r="BG109" s="47">
        <f t="shared" si="80"/>
        <v>29.102456000006416</v>
      </c>
      <c r="BH109" s="47">
        <f t="shared" si="80"/>
        <v>28.935882988712518</v>
      </c>
    </row>
    <row r="110" spans="2:60" ht="12.75">
      <c r="B110" t="s">
        <v>4</v>
      </c>
      <c r="C110" s="47">
        <f>C113*0.03</f>
        <v>0.10194197600883927</v>
      </c>
      <c r="D110" s="47">
        <f aca="true" t="shared" si="81" ref="D110:BH110">D113*0.03</f>
        <v>0.11467686964531122</v>
      </c>
      <c r="E110" s="47">
        <f t="shared" si="81"/>
        <v>0.11678392589380278</v>
      </c>
      <c r="F110" s="47">
        <f t="shared" si="81"/>
        <v>0.12570053933416347</v>
      </c>
      <c r="G110" s="47">
        <f t="shared" si="81"/>
        <v>0.146546483631242</v>
      </c>
      <c r="H110" s="47">
        <f t="shared" si="81"/>
        <v>0.16777588072597882</v>
      </c>
      <c r="I110" s="47">
        <f t="shared" si="81"/>
        <v>0.18168565623113458</v>
      </c>
      <c r="J110" s="47">
        <f t="shared" si="81"/>
        <v>0.1979812686369097</v>
      </c>
      <c r="K110" s="47">
        <f t="shared" si="81"/>
        <v>0.21093225968713783</v>
      </c>
      <c r="L110" s="47">
        <f t="shared" si="81"/>
        <v>0.21897437227610766</v>
      </c>
      <c r="M110" s="47">
        <f t="shared" si="81"/>
        <v>0.24372153897552554</v>
      </c>
      <c r="N110" s="47">
        <f t="shared" si="81"/>
        <v>0.26764626427988725</v>
      </c>
      <c r="O110" s="47">
        <f t="shared" si="81"/>
        <v>0.29649678200831353</v>
      </c>
      <c r="P110" s="47">
        <f t="shared" si="81"/>
        <v>0.33326350521274944</v>
      </c>
      <c r="Q110" s="47">
        <f t="shared" si="81"/>
        <v>0.394839707623485</v>
      </c>
      <c r="R110" s="47">
        <f t="shared" si="81"/>
        <v>0.4496752375709337</v>
      </c>
      <c r="S110" s="47">
        <f t="shared" si="81"/>
        <v>0.5029764793202772</v>
      </c>
      <c r="T110" s="47">
        <f t="shared" si="81"/>
        <v>0.5463432193313703</v>
      </c>
      <c r="U110" s="47">
        <f t="shared" si="81"/>
        <v>0.5984348714594416</v>
      </c>
      <c r="V110" s="47">
        <f t="shared" si="81"/>
        <v>0.5987784664760057</v>
      </c>
      <c r="W110" s="47">
        <f t="shared" si="81"/>
        <v>0.6803794278886596</v>
      </c>
      <c r="X110" s="47">
        <f t="shared" si="81"/>
        <v>0.7671124196086118</v>
      </c>
      <c r="Y110" s="47">
        <f t="shared" si="81"/>
        <v>0.8528987731205596</v>
      </c>
      <c r="Z110" s="47">
        <f t="shared" si="81"/>
        <v>0.9502333994817246</v>
      </c>
      <c r="AA110" s="47">
        <f t="shared" si="81"/>
        <v>1.1037413789731059</v>
      </c>
      <c r="AB110" s="47">
        <f t="shared" si="81"/>
        <v>1.298036968411196</v>
      </c>
      <c r="AC110" s="47">
        <f t="shared" si="81"/>
        <v>1.460359690325716</v>
      </c>
      <c r="AD110" s="47">
        <f t="shared" si="81"/>
        <v>1.6127352728547004</v>
      </c>
      <c r="AE110" s="47">
        <f t="shared" si="81"/>
        <v>1.7585082536921293</v>
      </c>
      <c r="AF110" s="47">
        <f t="shared" si="81"/>
        <v>1.8743705649170872</v>
      </c>
      <c r="AG110" s="47">
        <f t="shared" si="81"/>
        <v>2.0383218387378013</v>
      </c>
      <c r="AH110" s="47">
        <f t="shared" si="81"/>
        <v>2.145010045148177</v>
      </c>
      <c r="AI110" s="47">
        <f t="shared" si="81"/>
        <v>2.252598136244626</v>
      </c>
      <c r="AJ110" s="47">
        <f t="shared" si="81"/>
        <v>2.229272246902186</v>
      </c>
      <c r="AK110" s="47">
        <f t="shared" si="81"/>
        <v>2.2867479155413575</v>
      </c>
      <c r="AL110" s="47">
        <f t="shared" si="81"/>
        <v>2.3951976201741196</v>
      </c>
      <c r="AM110" s="47">
        <f t="shared" si="81"/>
        <v>2.487855229200533</v>
      </c>
      <c r="AN110" s="47">
        <f t="shared" si="81"/>
        <v>2.528449374355328</v>
      </c>
      <c r="AO110" s="47">
        <f t="shared" si="81"/>
        <v>2.5894197725789514</v>
      </c>
      <c r="AP110" s="47">
        <f t="shared" si="81"/>
        <v>2.7591297771148553</v>
      </c>
      <c r="AQ110" s="47">
        <f t="shared" si="81"/>
        <v>3.2964824618860846</v>
      </c>
      <c r="AR110" s="47">
        <f t="shared" si="81"/>
        <v>3.323410750567017</v>
      </c>
      <c r="AS110" s="47">
        <f t="shared" si="81"/>
        <v>3.536877611429387</v>
      </c>
      <c r="AT110" s="47">
        <f t="shared" si="81"/>
        <v>3.6378911897046664</v>
      </c>
      <c r="AU110" s="47">
        <f t="shared" si="81"/>
        <v>3.7894349291378076</v>
      </c>
      <c r="AV110" s="47">
        <f t="shared" si="81"/>
        <v>3.9496365026627624</v>
      </c>
      <c r="AW110" s="47">
        <f t="shared" si="81"/>
        <v>4.159450586618508</v>
      </c>
      <c r="AX110" s="47">
        <f t="shared" si="81"/>
        <v>4.366962517681563</v>
      </c>
      <c r="AY110" s="47">
        <f t="shared" si="81"/>
        <v>4.387485063934057</v>
      </c>
      <c r="AZ110" s="47">
        <f t="shared" si="81"/>
        <v>4.623914442979502</v>
      </c>
      <c r="BA110" s="47">
        <f t="shared" si="81"/>
        <v>4.9232465034137105</v>
      </c>
      <c r="BB110" s="47">
        <f t="shared" si="81"/>
        <v>5.5087600715811815</v>
      </c>
      <c r="BC110" s="47">
        <f t="shared" si="81"/>
        <v>5.719370779835033</v>
      </c>
      <c r="BD110" s="47">
        <f t="shared" si="81"/>
        <v>5.867682759475311</v>
      </c>
      <c r="BE110" s="47">
        <f t="shared" si="81"/>
        <v>5.98223905952527</v>
      </c>
      <c r="BF110" s="47">
        <f t="shared" si="81"/>
        <v>6.081368626633789</v>
      </c>
      <c r="BG110" s="47">
        <f t="shared" si="81"/>
        <v>6.3168871685570664</v>
      </c>
      <c r="BH110" s="47">
        <f t="shared" si="81"/>
        <v>6.632352953448499</v>
      </c>
    </row>
    <row r="111" spans="2:60" ht="12.75">
      <c r="B111" t="s">
        <v>5</v>
      </c>
      <c r="C111" s="47">
        <f aca="true" t="shared" si="82" ref="C111:BG111">(C108*0.15)</f>
        <v>0.027946672147732218</v>
      </c>
      <c r="D111" s="47">
        <f t="shared" si="82"/>
        <v>0.02873172014867796</v>
      </c>
      <c r="E111" s="47">
        <f t="shared" si="82"/>
        <v>0.030097190440461087</v>
      </c>
      <c r="F111" s="47">
        <f t="shared" si="82"/>
        <v>0.0322119716521519</v>
      </c>
      <c r="G111" s="47">
        <f t="shared" si="82"/>
        <v>0.037489645509073875</v>
      </c>
      <c r="H111" s="47">
        <f t="shared" si="82"/>
        <v>0.04230706755393295</v>
      </c>
      <c r="I111" s="47">
        <f t="shared" si="82"/>
        <v>0.04493772768966852</v>
      </c>
      <c r="J111" s="47">
        <f t="shared" si="82"/>
        <v>0.07693707015625008</v>
      </c>
      <c r="K111" s="47">
        <f t="shared" si="82"/>
        <v>0.08488866667610205</v>
      </c>
      <c r="L111" s="47">
        <f t="shared" si="82"/>
        <v>0.09251124264503757</v>
      </c>
      <c r="M111" s="47">
        <f t="shared" si="82"/>
        <v>0.11229852725821118</v>
      </c>
      <c r="N111" s="47">
        <f t="shared" si="82"/>
        <v>0.119108936348604</v>
      </c>
      <c r="O111" s="47">
        <f t="shared" si="82"/>
        <v>0.1373957230289357</v>
      </c>
      <c r="P111" s="47">
        <f t="shared" si="82"/>
        <v>0.16626176324730715</v>
      </c>
      <c r="Q111" s="47">
        <f t="shared" si="82"/>
        <v>0.20157767502522744</v>
      </c>
      <c r="R111" s="47">
        <f t="shared" si="82"/>
        <v>0.2579343390395209</v>
      </c>
      <c r="S111" s="47">
        <f t="shared" si="82"/>
        <v>0.2947111453283757</v>
      </c>
      <c r="T111" s="47">
        <f t="shared" si="82"/>
        <v>0.3260622763783125</v>
      </c>
      <c r="U111" s="47">
        <f t="shared" si="82"/>
        <v>0.35554158175962597</v>
      </c>
      <c r="V111" s="47">
        <f t="shared" si="82"/>
        <v>0.4413736774276095</v>
      </c>
      <c r="W111" s="47">
        <f t="shared" si="82"/>
        <v>0.5029277184789301</v>
      </c>
      <c r="X111" s="47">
        <f t="shared" si="82"/>
        <v>0.5907283105878286</v>
      </c>
      <c r="Y111" s="47">
        <f t="shared" si="82"/>
        <v>0.664595547715526</v>
      </c>
      <c r="Z111" s="47">
        <f t="shared" si="82"/>
        <v>0.7811484269744583</v>
      </c>
      <c r="AA111" s="47">
        <f t="shared" si="82"/>
        <v>0.9253109323026929</v>
      </c>
      <c r="AB111" s="47">
        <f t="shared" si="82"/>
        <v>1.08512298094557</v>
      </c>
      <c r="AC111" s="47">
        <f t="shared" si="82"/>
        <v>1.2526101956071434</v>
      </c>
      <c r="AD111" s="47">
        <f t="shared" si="82"/>
        <v>1.3999945784311028</v>
      </c>
      <c r="AE111" s="47">
        <f t="shared" si="82"/>
        <v>1.5304143343226813</v>
      </c>
      <c r="AF111" s="47">
        <f t="shared" si="82"/>
        <v>1.640080801975361</v>
      </c>
      <c r="AG111" s="47">
        <f t="shared" si="82"/>
        <v>1.7985575305598815</v>
      </c>
      <c r="AH111" s="47">
        <f t="shared" si="82"/>
        <v>1.9517688948861491</v>
      </c>
      <c r="AI111" s="47">
        <f t="shared" si="82"/>
        <v>2.0509907767675757</v>
      </c>
      <c r="AJ111" s="47">
        <f t="shared" si="82"/>
        <v>2.11079192704459</v>
      </c>
      <c r="AK111" s="47">
        <f t="shared" si="82"/>
        <v>2.1792291487949758</v>
      </c>
      <c r="AL111" s="47">
        <f t="shared" si="82"/>
        <v>2.3123130335391417</v>
      </c>
      <c r="AM111" s="47">
        <f t="shared" si="82"/>
        <v>2.4536635273644083</v>
      </c>
      <c r="AN111" s="47">
        <f t="shared" si="82"/>
        <v>2.5449352637549723</v>
      </c>
      <c r="AO111" s="47">
        <f t="shared" si="82"/>
        <v>2.647249413033107</v>
      </c>
      <c r="AP111" s="47">
        <f t="shared" si="82"/>
        <v>2.7878951400549</v>
      </c>
      <c r="AQ111" s="47">
        <f t="shared" si="82"/>
        <v>3.2867266565004587</v>
      </c>
      <c r="AR111" s="47">
        <f t="shared" si="82"/>
        <v>3.3771629476341922</v>
      </c>
      <c r="AS111" s="47">
        <f t="shared" si="82"/>
        <v>3.596015682500023</v>
      </c>
      <c r="AT111" s="47">
        <f t="shared" si="82"/>
        <v>3.765284237350796</v>
      </c>
      <c r="AU111" s="47">
        <f t="shared" si="82"/>
        <v>3.8476307907564244</v>
      </c>
      <c r="AV111" s="47">
        <f t="shared" si="82"/>
        <v>3.967314871458332</v>
      </c>
      <c r="AW111" s="47">
        <f t="shared" si="82"/>
        <v>4.208659206660721</v>
      </c>
      <c r="AX111" s="47">
        <f t="shared" si="82"/>
        <v>4.403038808666138</v>
      </c>
      <c r="AY111" s="47">
        <f t="shared" si="82"/>
        <v>4.608209429064744</v>
      </c>
      <c r="AZ111" s="47">
        <f t="shared" si="82"/>
        <v>4.942961863272869</v>
      </c>
      <c r="BA111" s="47">
        <f t="shared" si="82"/>
        <v>5.241062513843942</v>
      </c>
      <c r="BB111" s="47">
        <f t="shared" si="82"/>
        <v>5.700956824739084</v>
      </c>
      <c r="BC111" s="47">
        <f t="shared" si="82"/>
        <v>6.054040831442577</v>
      </c>
      <c r="BD111" s="47">
        <f t="shared" si="82"/>
        <v>6.235952823281373</v>
      </c>
      <c r="BE111" s="47">
        <f t="shared" si="82"/>
        <v>6.523635942825884</v>
      </c>
      <c r="BF111" s="47">
        <f t="shared" si="82"/>
        <v>6.730871498984725</v>
      </c>
      <c r="BG111" s="47">
        <f t="shared" si="82"/>
        <v>7.491099450000705</v>
      </c>
      <c r="BH111" s="47">
        <f>(BH108*0.15)</f>
        <v>7.898842884782553</v>
      </c>
    </row>
    <row r="112" spans="3:60" ht="12.75">
      <c r="C112" s="47"/>
      <c r="D112" s="47"/>
      <c r="E112" s="47"/>
      <c r="F112" s="47"/>
      <c r="G112" s="47"/>
      <c r="H112" s="47"/>
      <c r="I112" s="47"/>
      <c r="J112" s="47"/>
      <c r="K112" s="47"/>
      <c r="L112" s="47"/>
      <c r="M112" s="47"/>
      <c r="N112" s="47"/>
      <c r="O112" s="47"/>
      <c r="P112" s="47"/>
      <c r="Q112" s="47"/>
      <c r="R112" s="47"/>
      <c r="S112" s="47"/>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c r="AP112" s="47"/>
      <c r="AQ112" s="47"/>
      <c r="AR112" s="47"/>
      <c r="AS112" s="47"/>
      <c r="AT112" s="47"/>
      <c r="AU112" s="47"/>
      <c r="AV112" s="47"/>
      <c r="AW112" s="47"/>
      <c r="AX112" s="47"/>
      <c r="AY112" s="47"/>
      <c r="AZ112" s="47"/>
      <c r="BA112" s="47"/>
      <c r="BB112" s="47"/>
      <c r="BC112" s="47"/>
      <c r="BD112" s="47"/>
      <c r="BE112" s="47"/>
      <c r="BF112" s="47"/>
      <c r="BG112" s="47"/>
      <c r="BH112" s="47"/>
    </row>
    <row r="113" spans="2:60" ht="12.75">
      <c r="B113" s="1" t="s">
        <v>249</v>
      </c>
      <c r="C113" s="47">
        <f>(C107+C108+C109+C111)/(1-0.03)</f>
        <v>3.398065866961309</v>
      </c>
      <c r="D113" s="47">
        <f aca="true" t="shared" si="83" ref="D113:BH113">(D107+D108+D109+D111)/(1-0.03)</f>
        <v>3.8225623215103743</v>
      </c>
      <c r="E113" s="47">
        <f t="shared" si="83"/>
        <v>3.8927975297934263</v>
      </c>
      <c r="F113" s="47">
        <f t="shared" si="83"/>
        <v>4.190017977805449</v>
      </c>
      <c r="G113" s="47">
        <f t="shared" si="83"/>
        <v>4.884882787708067</v>
      </c>
      <c r="H113" s="47">
        <f t="shared" si="83"/>
        <v>5.592529357532627</v>
      </c>
      <c r="I113" s="47">
        <f t="shared" si="83"/>
        <v>6.05618854103782</v>
      </c>
      <c r="J113" s="47">
        <f t="shared" si="83"/>
        <v>6.599375621230324</v>
      </c>
      <c r="K113" s="47">
        <f t="shared" si="83"/>
        <v>7.031075322904595</v>
      </c>
      <c r="L113" s="47">
        <f t="shared" si="83"/>
        <v>7.299145742536923</v>
      </c>
      <c r="M113" s="47">
        <f t="shared" si="83"/>
        <v>8.124051299184185</v>
      </c>
      <c r="N113" s="47">
        <f t="shared" si="83"/>
        <v>8.921542142662908</v>
      </c>
      <c r="O113" s="47">
        <f t="shared" si="83"/>
        <v>9.883226066943784</v>
      </c>
      <c r="P113" s="47">
        <f t="shared" si="83"/>
        <v>11.10878350709165</v>
      </c>
      <c r="Q113" s="47">
        <f t="shared" si="83"/>
        <v>13.161323587449502</v>
      </c>
      <c r="R113" s="47">
        <f t="shared" si="83"/>
        <v>14.989174585697791</v>
      </c>
      <c r="S113" s="47">
        <f t="shared" si="83"/>
        <v>16.765882644009242</v>
      </c>
      <c r="T113" s="47">
        <f t="shared" si="83"/>
        <v>18.21144064437901</v>
      </c>
      <c r="U113" s="47">
        <f t="shared" si="83"/>
        <v>19.947829048648057</v>
      </c>
      <c r="V113" s="47">
        <f t="shared" si="83"/>
        <v>19.95928221586686</v>
      </c>
      <c r="W113" s="47">
        <f t="shared" si="83"/>
        <v>22.67931426295532</v>
      </c>
      <c r="X113" s="47">
        <f t="shared" si="83"/>
        <v>25.570413986953728</v>
      </c>
      <c r="Y113" s="47">
        <f t="shared" si="83"/>
        <v>28.429959104018653</v>
      </c>
      <c r="Z113" s="47">
        <f t="shared" si="83"/>
        <v>31.67444664939082</v>
      </c>
      <c r="AA113" s="47">
        <f t="shared" si="83"/>
        <v>36.79137929910353</v>
      </c>
      <c r="AB113" s="47">
        <f t="shared" si="83"/>
        <v>43.26789894703987</v>
      </c>
      <c r="AC113" s="47">
        <f t="shared" si="83"/>
        <v>48.678656344190536</v>
      </c>
      <c r="AD113" s="47">
        <f t="shared" si="83"/>
        <v>53.757842428490015</v>
      </c>
      <c r="AE113" s="47">
        <f t="shared" si="83"/>
        <v>58.616941789737645</v>
      </c>
      <c r="AF113" s="47">
        <f t="shared" si="83"/>
        <v>62.47901883056958</v>
      </c>
      <c r="AG113" s="47">
        <f t="shared" si="83"/>
        <v>67.94406129126004</v>
      </c>
      <c r="AH113" s="47">
        <f t="shared" si="83"/>
        <v>71.50033483827256</v>
      </c>
      <c r="AI113" s="47">
        <f t="shared" si="83"/>
        <v>75.08660454148755</v>
      </c>
      <c r="AJ113" s="47">
        <f t="shared" si="83"/>
        <v>74.30907489673955</v>
      </c>
      <c r="AK113" s="47">
        <f t="shared" si="83"/>
        <v>76.22493051804526</v>
      </c>
      <c r="AL113" s="47">
        <f t="shared" si="83"/>
        <v>79.83992067247065</v>
      </c>
      <c r="AM113" s="47">
        <f t="shared" si="83"/>
        <v>82.92850764001777</v>
      </c>
      <c r="AN113" s="47">
        <f t="shared" si="83"/>
        <v>84.28164581184426</v>
      </c>
      <c r="AO113" s="47">
        <f t="shared" si="83"/>
        <v>86.31399241929839</v>
      </c>
      <c r="AP113" s="47">
        <f t="shared" si="83"/>
        <v>91.97099257049518</v>
      </c>
      <c r="AQ113" s="47">
        <f t="shared" si="83"/>
        <v>109.88274872953616</v>
      </c>
      <c r="AR113" s="47">
        <f t="shared" si="83"/>
        <v>110.7803583522339</v>
      </c>
      <c r="AS113" s="47">
        <f t="shared" si="83"/>
        <v>117.89592038097958</v>
      </c>
      <c r="AT113" s="47">
        <f t="shared" si="83"/>
        <v>121.26303965682222</v>
      </c>
      <c r="AU113" s="47">
        <f t="shared" si="83"/>
        <v>126.31449763792692</v>
      </c>
      <c r="AV113" s="47">
        <f t="shared" si="83"/>
        <v>131.65455008875875</v>
      </c>
      <c r="AW113" s="47">
        <f t="shared" si="83"/>
        <v>138.6483528872836</v>
      </c>
      <c r="AX113" s="47">
        <f t="shared" si="83"/>
        <v>145.56541725605211</v>
      </c>
      <c r="AY113" s="47">
        <f t="shared" si="83"/>
        <v>146.24950213113524</v>
      </c>
      <c r="AZ113" s="47">
        <f t="shared" si="83"/>
        <v>154.13048143265007</v>
      </c>
      <c r="BA113" s="47">
        <f t="shared" si="83"/>
        <v>164.108216780457</v>
      </c>
      <c r="BB113" s="47">
        <f t="shared" si="83"/>
        <v>183.6253357193727</v>
      </c>
      <c r="BC113" s="47">
        <f t="shared" si="83"/>
        <v>190.64569266116777</v>
      </c>
      <c r="BD113" s="47">
        <f t="shared" si="83"/>
        <v>195.58942531584373</v>
      </c>
      <c r="BE113" s="47">
        <f t="shared" si="83"/>
        <v>199.40796865084235</v>
      </c>
      <c r="BF113" s="47">
        <f t="shared" si="83"/>
        <v>202.71228755445964</v>
      </c>
      <c r="BG113" s="47">
        <f t="shared" si="83"/>
        <v>210.5629056185689</v>
      </c>
      <c r="BH113" s="47">
        <f t="shared" si="83"/>
        <v>221.07843178161664</v>
      </c>
    </row>
    <row r="115" ht="12.75">
      <c r="B115" s="1" t="s">
        <v>247</v>
      </c>
    </row>
    <row r="116" spans="2:60" ht="12.75">
      <c r="B116" t="s">
        <v>1</v>
      </c>
      <c r="C116" s="47">
        <f>C107/C$113</f>
        <v>0.8125382796104976</v>
      </c>
      <c r="D116" s="47">
        <f aca="true" t="shared" si="84" ref="D116:BH116">D107/D113</f>
        <v>0.8157884162926005</v>
      </c>
      <c r="E116" s="47">
        <f t="shared" si="84"/>
        <v>0.8011699355981451</v>
      </c>
      <c r="F116" s="47">
        <f t="shared" si="84"/>
        <v>0.8082668419342529</v>
      </c>
      <c r="G116" s="47">
        <f t="shared" si="84"/>
        <v>0.8171339204050113</v>
      </c>
      <c r="H116" s="47">
        <f t="shared" si="84"/>
        <v>0.8237044358964435</v>
      </c>
      <c r="I116" s="47">
        <f t="shared" si="84"/>
        <v>0.8246249247977427</v>
      </c>
      <c r="J116" s="47">
        <f t="shared" si="84"/>
        <v>0.7897067369853301</v>
      </c>
      <c r="K116" s="47">
        <f t="shared" si="84"/>
        <v>0.777218993021591</v>
      </c>
      <c r="L116" s="47">
        <f t="shared" si="84"/>
        <v>0.7771097973618647</v>
      </c>
      <c r="M116" s="47">
        <f t="shared" si="84"/>
        <v>0.7745135901384255</v>
      </c>
      <c r="N116" s="47">
        <f t="shared" si="84"/>
        <v>0.7721000309646364</v>
      </c>
      <c r="O116" s="47">
        <f t="shared" si="84"/>
        <v>0.7712081673162192</v>
      </c>
      <c r="P116" s="47">
        <f t="shared" si="84"/>
        <v>0.7496917303718887</v>
      </c>
      <c r="Q116" s="47">
        <f t="shared" si="84"/>
        <v>0.746107187874517</v>
      </c>
      <c r="R116" s="47">
        <f t="shared" si="84"/>
        <v>0.7328697593997786</v>
      </c>
      <c r="S116" s="47">
        <f t="shared" si="84"/>
        <v>0.724634638244008</v>
      </c>
      <c r="T116" s="47">
        <f t="shared" si="84"/>
        <v>0.7089808404661015</v>
      </c>
      <c r="U116" s="47">
        <f t="shared" si="84"/>
        <v>0.7111952100801224</v>
      </c>
      <c r="V116" s="47">
        <f t="shared" si="84"/>
        <v>0.65598508433541</v>
      </c>
      <c r="W116" s="47">
        <f t="shared" si="84"/>
        <v>0.6567865813769864</v>
      </c>
      <c r="X116" s="47">
        <f t="shared" si="84"/>
        <v>0.6415645554408704</v>
      </c>
      <c r="Y116" s="47">
        <f t="shared" si="84"/>
        <v>0.6246322976723172</v>
      </c>
      <c r="Z116" s="47">
        <f t="shared" si="84"/>
        <v>0.6081250536306395</v>
      </c>
      <c r="AA116" s="47">
        <f t="shared" si="84"/>
        <v>0.5955035576693911</v>
      </c>
      <c r="AB116" s="47">
        <f t="shared" si="84"/>
        <v>0.5802509036267142</v>
      </c>
      <c r="AC116" s="47">
        <f t="shared" si="84"/>
        <v>0.5671947304257292</v>
      </c>
      <c r="AD116" s="47">
        <f t="shared" si="84"/>
        <v>0.5688888001979455</v>
      </c>
      <c r="AE116" s="47">
        <f t="shared" si="84"/>
        <v>0.5606902694221878</v>
      </c>
      <c r="AF116" s="47">
        <f t="shared" si="84"/>
        <v>0.5540504537890548</v>
      </c>
      <c r="AG116" s="47">
        <f t="shared" si="84"/>
        <v>0.5426178109012162</v>
      </c>
      <c r="AH116" s="47">
        <f t="shared" si="84"/>
        <v>0.5243463845504776</v>
      </c>
      <c r="AI116" s="47">
        <f t="shared" si="84"/>
        <v>0.5064043920303306</v>
      </c>
      <c r="AJ116" s="47">
        <f t="shared" si="84"/>
        <v>0.4789627521296397</v>
      </c>
      <c r="AK116" s="47">
        <f t="shared" si="84"/>
        <v>0.4824344472401646</v>
      </c>
      <c r="AL116" s="47">
        <f t="shared" si="84"/>
        <v>0.4896019995440153</v>
      </c>
      <c r="AM116" s="47">
        <f t="shared" si="84"/>
        <v>0.4981966989139152</v>
      </c>
      <c r="AN116" s="47">
        <f t="shared" si="84"/>
        <v>0.5002078320333958</v>
      </c>
      <c r="AO116" s="47">
        <f t="shared" si="84"/>
        <v>0.49901954492082623</v>
      </c>
      <c r="AP116" s="47">
        <f t="shared" si="84"/>
        <v>0.5164346084170668</v>
      </c>
      <c r="AQ116" s="47">
        <f t="shared" si="84"/>
        <v>0.5390628111273341</v>
      </c>
      <c r="AR116" s="47">
        <f t="shared" si="84"/>
        <v>0.5305132172669832</v>
      </c>
      <c r="AS116" s="47">
        <f t="shared" si="84"/>
        <v>0.5356012252482302</v>
      </c>
      <c r="AT116" s="47">
        <f t="shared" si="84"/>
        <v>0.5336444792653339</v>
      </c>
      <c r="AU116" s="47">
        <f t="shared" si="84"/>
        <v>0.5492816389815853</v>
      </c>
      <c r="AV116" s="47">
        <f t="shared" si="84"/>
        <v>0.56665809487637</v>
      </c>
      <c r="AW116" s="47">
        <f t="shared" si="84"/>
        <v>0.5741523645950984</v>
      </c>
      <c r="AX116" s="47">
        <f t="shared" si="84"/>
        <v>0.5943664055659238</v>
      </c>
      <c r="AY116" s="47">
        <f t="shared" si="84"/>
        <v>0.5859430178652857</v>
      </c>
      <c r="AZ116" s="47">
        <f t="shared" si="84"/>
        <v>0.5909194966449437</v>
      </c>
      <c r="BA116" s="47">
        <f t="shared" si="84"/>
        <v>0.5920193252596524</v>
      </c>
      <c r="BB116" s="47">
        <f t="shared" si="84"/>
        <v>0.6042403099083874</v>
      </c>
      <c r="BC116" s="47">
        <f t="shared" si="84"/>
        <v>0.5951383694217336</v>
      </c>
      <c r="BD116" s="47">
        <f t="shared" si="84"/>
        <v>0.5884049364193754</v>
      </c>
      <c r="BE116" s="47">
        <f t="shared" si="84"/>
        <v>0.584642175121116</v>
      </c>
      <c r="BF116" s="47">
        <f t="shared" si="84"/>
        <v>0.5835728534704674</v>
      </c>
      <c r="BG116" s="47">
        <f t="shared" si="84"/>
        <v>0.5590338889663353</v>
      </c>
      <c r="BH116" s="47">
        <f t="shared" si="84"/>
        <v>0.5651948920683733</v>
      </c>
    </row>
    <row r="117" spans="2:60" ht="12.75">
      <c r="B117" t="s">
        <v>2</v>
      </c>
      <c r="C117" s="47">
        <f>C108/C$113</f>
        <v>0.05482858630346541</v>
      </c>
      <c r="D117" s="47">
        <f>D108/D$113</f>
        <v>0.05010900670299682</v>
      </c>
      <c r="E117" s="47">
        <f aca="true" t="shared" si="85" ref="E117:BH120">E108/E$113</f>
        <v>0.051543378440334166</v>
      </c>
      <c r="F117" s="47">
        <f t="shared" si="85"/>
        <v>0.051251922740791586</v>
      </c>
      <c r="G117" s="47">
        <f t="shared" si="85"/>
        <v>0.05116416932037736</v>
      </c>
      <c r="H117" s="47">
        <f t="shared" si="85"/>
        <v>0.05043283619894243</v>
      </c>
      <c r="I117" s="47">
        <f t="shared" si="85"/>
        <v>0.04946755690223582</v>
      </c>
      <c r="J117" s="47">
        <f t="shared" si="85"/>
        <v>0.07772156496011731</v>
      </c>
      <c r="K117" s="47">
        <f t="shared" si="85"/>
        <v>0.08048903169388306</v>
      </c>
      <c r="L117" s="47">
        <f t="shared" si="85"/>
        <v>0.08449504084285162</v>
      </c>
      <c r="M117" s="47">
        <f t="shared" si="85"/>
        <v>0.09215314143366556</v>
      </c>
      <c r="N117" s="47">
        <f t="shared" si="85"/>
        <v>0.08900474413051965</v>
      </c>
      <c r="O117" s="47">
        <f t="shared" si="85"/>
        <v>0.09267940252051927</v>
      </c>
      <c r="P117" s="47">
        <f t="shared" si="85"/>
        <v>0.09977795987062467</v>
      </c>
      <c r="Q117" s="47">
        <f t="shared" si="85"/>
        <v>0.10210608058571949</v>
      </c>
      <c r="R117" s="47">
        <f t="shared" si="85"/>
        <v>0.11472027698604738</v>
      </c>
      <c r="S117" s="47">
        <f t="shared" si="85"/>
        <v>0.11718684966209496</v>
      </c>
      <c r="T117" s="47">
        <f t="shared" si="85"/>
        <v>0.1193616996939603</v>
      </c>
      <c r="U117" s="47">
        <f t="shared" si="85"/>
        <v>0.11882381816839777</v>
      </c>
      <c r="V117" s="47">
        <f t="shared" si="85"/>
        <v>0.14742469949703718</v>
      </c>
      <c r="W117" s="47">
        <f t="shared" si="85"/>
        <v>0.1478374265487732</v>
      </c>
      <c r="X117" s="47">
        <f t="shared" si="85"/>
        <v>0.15401349150082172</v>
      </c>
      <c r="Y117" s="47">
        <f t="shared" si="85"/>
        <v>0.1558439450637089</v>
      </c>
      <c r="Z117" s="47">
        <f t="shared" si="85"/>
        <v>0.16441190709577488</v>
      </c>
      <c r="AA117" s="47">
        <f t="shared" si="85"/>
        <v>0.16766806970009218</v>
      </c>
      <c r="AB117" s="47">
        <f t="shared" si="85"/>
        <v>0.16719446477302818</v>
      </c>
      <c r="AC117" s="47">
        <f t="shared" si="85"/>
        <v>0.1715481745908453</v>
      </c>
      <c r="AD117" s="47">
        <f t="shared" si="85"/>
        <v>0.17361740665012856</v>
      </c>
      <c r="AE117" s="47">
        <f t="shared" si="85"/>
        <v>0.1740582486444921</v>
      </c>
      <c r="AF117" s="47">
        <f t="shared" si="85"/>
        <v>0.17500069972000545</v>
      </c>
      <c r="AG117" s="47">
        <f t="shared" si="85"/>
        <v>0.17647434241038307</v>
      </c>
      <c r="AH117" s="47">
        <f t="shared" si="85"/>
        <v>0.1819822615097657</v>
      </c>
      <c r="AI117" s="47">
        <f t="shared" si="85"/>
        <v>0.18210001542368706</v>
      </c>
      <c r="AJ117" s="47">
        <f t="shared" si="85"/>
        <v>0.1893704934404277</v>
      </c>
      <c r="AK117" s="47">
        <f t="shared" si="85"/>
        <v>0.19059636035824892</v>
      </c>
      <c r="AL117" s="47">
        <f t="shared" si="85"/>
        <v>0.19307910245594245</v>
      </c>
      <c r="AM117" s="47">
        <f t="shared" si="85"/>
        <v>0.19725131097382123</v>
      </c>
      <c r="AN117" s="47">
        <f t="shared" si="85"/>
        <v>0.20130403159872226</v>
      </c>
      <c r="AO117" s="47">
        <f t="shared" si="85"/>
        <v>0.20446660993837698</v>
      </c>
      <c r="AP117" s="47">
        <f t="shared" si="85"/>
        <v>0.20208510401929144</v>
      </c>
      <c r="AQ117" s="47">
        <f t="shared" si="85"/>
        <v>0.19940810815780624</v>
      </c>
      <c r="AR117" s="47">
        <f t="shared" si="85"/>
        <v>0.20323476097909382</v>
      </c>
      <c r="AS117" s="47">
        <f t="shared" si="85"/>
        <v>0.20334408354303987</v>
      </c>
      <c r="AT117" s="47">
        <f t="shared" si="85"/>
        <v>0.20700367553634677</v>
      </c>
      <c r="AU117" s="47">
        <f t="shared" si="85"/>
        <v>0.2030714796642178</v>
      </c>
      <c r="AV117" s="47">
        <f t="shared" si="85"/>
        <v>0.20089518966029665</v>
      </c>
      <c r="AW117" s="47">
        <f t="shared" si="85"/>
        <v>0.20236611153408213</v>
      </c>
      <c r="AX117" s="47">
        <f t="shared" si="85"/>
        <v>0.20165223726278866</v>
      </c>
      <c r="AY117" s="47">
        <f t="shared" si="85"/>
        <v>0.21006154377345154</v>
      </c>
      <c r="AZ117" s="47">
        <f t="shared" si="85"/>
        <v>0.21379988424213936</v>
      </c>
      <c r="BA117" s="47">
        <f t="shared" si="85"/>
        <v>0.21291083069717767</v>
      </c>
      <c r="BB117" s="47">
        <f t="shared" si="85"/>
        <v>0.20697785892507517</v>
      </c>
      <c r="BC117" s="47">
        <f t="shared" si="85"/>
        <v>0.21170303743158253</v>
      </c>
      <c r="BD117" s="47">
        <f t="shared" si="85"/>
        <v>0.21255248720498285</v>
      </c>
      <c r="BE117" s="47">
        <f t="shared" si="85"/>
        <v>0.21810014203422948</v>
      </c>
      <c r="BF117" s="47">
        <f t="shared" si="85"/>
        <v>0.22136041776867108</v>
      </c>
      <c r="BG117" s="47">
        <f t="shared" si="85"/>
        <v>0.2371769274996203</v>
      </c>
      <c r="BH117" s="47">
        <f t="shared" si="85"/>
        <v>0.23819127058597028</v>
      </c>
    </row>
    <row r="118" spans="2:60" ht="12.75">
      <c r="B118" t="s">
        <v>3</v>
      </c>
      <c r="C118" s="47">
        <f aca="true" t="shared" si="86" ref="C118:R120">C109/C$113</f>
        <v>0.09440884614051717</v>
      </c>
      <c r="D118" s="47">
        <f t="shared" si="86"/>
        <v>0.09658622599895311</v>
      </c>
      <c r="E118" s="47">
        <f t="shared" si="86"/>
        <v>0.10955517919547071</v>
      </c>
      <c r="F118" s="47">
        <f t="shared" si="86"/>
        <v>0.10279344691383675</v>
      </c>
      <c r="G118" s="47">
        <f t="shared" si="86"/>
        <v>0.09402728487655478</v>
      </c>
      <c r="H118" s="47">
        <f t="shared" si="86"/>
        <v>0.08829780247477262</v>
      </c>
      <c r="I118" s="47">
        <f t="shared" si="86"/>
        <v>0.08848738476468604</v>
      </c>
      <c r="J118" s="47">
        <f t="shared" si="86"/>
        <v>0.09091346331053507</v>
      </c>
      <c r="K118" s="47">
        <f t="shared" si="86"/>
        <v>0.10021862053044343</v>
      </c>
      <c r="L118" s="47">
        <f t="shared" si="86"/>
        <v>0.09572090566885602</v>
      </c>
      <c r="M118" s="47">
        <f t="shared" si="86"/>
        <v>0.08951029721285901</v>
      </c>
      <c r="N118" s="47">
        <f t="shared" si="86"/>
        <v>0.09554451328526588</v>
      </c>
      <c r="O118" s="47">
        <f t="shared" si="86"/>
        <v>0.09221051978518342</v>
      </c>
      <c r="P118" s="47">
        <f t="shared" si="86"/>
        <v>0.10556361577689284</v>
      </c>
      <c r="Q118" s="47">
        <f t="shared" si="86"/>
        <v>0.1064708194519056</v>
      </c>
      <c r="R118" s="47">
        <f t="shared" si="86"/>
        <v>0.10520192206626694</v>
      </c>
      <c r="S118" s="47">
        <f t="shared" si="85"/>
        <v>0.1106004846445828</v>
      </c>
      <c r="T118" s="47">
        <f t="shared" si="85"/>
        <v>0.12375320488584425</v>
      </c>
      <c r="U118" s="47">
        <f t="shared" si="85"/>
        <v>0.12215739902622</v>
      </c>
      <c r="V118" s="47">
        <f t="shared" si="85"/>
        <v>0.14447651124299715</v>
      </c>
      <c r="W118" s="47">
        <f t="shared" si="85"/>
        <v>0.14320037809192435</v>
      </c>
      <c r="X118" s="47">
        <f t="shared" si="85"/>
        <v>0.1513199293331846</v>
      </c>
      <c r="Y118" s="47">
        <f t="shared" si="85"/>
        <v>0.1661471655044175</v>
      </c>
      <c r="Z118" s="47">
        <f t="shared" si="85"/>
        <v>0.17280125320921938</v>
      </c>
      <c r="AA118" s="47">
        <f t="shared" si="85"/>
        <v>0.1816781621755029</v>
      </c>
      <c r="AB118" s="47">
        <f t="shared" si="85"/>
        <v>0.19747546188430332</v>
      </c>
      <c r="AC118" s="47">
        <f t="shared" si="85"/>
        <v>0.20552486879479867</v>
      </c>
      <c r="AD118" s="47">
        <f t="shared" si="85"/>
        <v>0.20145118215440658</v>
      </c>
      <c r="AE118" s="47">
        <f t="shared" si="85"/>
        <v>0.20914274463664637</v>
      </c>
      <c r="AF118" s="47">
        <f t="shared" si="85"/>
        <v>0.2146987415329389</v>
      </c>
      <c r="AG118" s="47">
        <f t="shared" si="85"/>
        <v>0.22443669532684346</v>
      </c>
      <c r="AH118" s="47">
        <f t="shared" si="85"/>
        <v>0.23637401471329186</v>
      </c>
      <c r="AI118" s="47">
        <f t="shared" si="85"/>
        <v>0.2541805902324291</v>
      </c>
      <c r="AJ118" s="47">
        <f t="shared" si="85"/>
        <v>0.2732611804138686</v>
      </c>
      <c r="AK118" s="47">
        <f t="shared" si="85"/>
        <v>0.2683797383478492</v>
      </c>
      <c r="AL118" s="47">
        <f t="shared" si="85"/>
        <v>0.2583570326316509</v>
      </c>
      <c r="AM118" s="47">
        <f t="shared" si="85"/>
        <v>0.24496429346619036</v>
      </c>
      <c r="AN118" s="47">
        <f t="shared" si="85"/>
        <v>0.23829253162807337</v>
      </c>
      <c r="AO118" s="47">
        <f t="shared" si="85"/>
        <v>0.23584385365004024</v>
      </c>
      <c r="AP118" s="47">
        <f t="shared" si="85"/>
        <v>0.22116752196074801</v>
      </c>
      <c r="AQ118" s="47">
        <f t="shared" si="85"/>
        <v>0.2016178644911886</v>
      </c>
      <c r="AR118" s="47">
        <f t="shared" si="85"/>
        <v>0.20576680760705887</v>
      </c>
      <c r="AS118" s="47">
        <f t="shared" si="85"/>
        <v>0.20055307867727404</v>
      </c>
      <c r="AT118" s="47">
        <f t="shared" si="85"/>
        <v>0.19830129386786727</v>
      </c>
      <c r="AU118" s="47">
        <f t="shared" si="85"/>
        <v>0.1871861594045641</v>
      </c>
      <c r="AV118" s="47">
        <f t="shared" si="85"/>
        <v>0.17231243701428886</v>
      </c>
      <c r="AW118" s="47">
        <f t="shared" si="85"/>
        <v>0.1631266071407071</v>
      </c>
      <c r="AX118" s="47">
        <f t="shared" si="85"/>
        <v>0.14373352158186925</v>
      </c>
      <c r="AY118" s="47">
        <f t="shared" si="85"/>
        <v>0.142486206795245</v>
      </c>
      <c r="AZ118" s="47">
        <f t="shared" si="85"/>
        <v>0.13321063647659606</v>
      </c>
      <c r="BA118" s="47">
        <f t="shared" si="85"/>
        <v>0.13313321943859338</v>
      </c>
      <c r="BB118" s="47">
        <f t="shared" si="85"/>
        <v>0.1277351523277762</v>
      </c>
      <c r="BC118" s="47">
        <f t="shared" si="85"/>
        <v>0.1314031375319465</v>
      </c>
      <c r="BD118" s="47">
        <f t="shared" si="85"/>
        <v>0.1371597032948943</v>
      </c>
      <c r="BE118" s="47">
        <f t="shared" si="85"/>
        <v>0.13454266153952008</v>
      </c>
      <c r="BF118" s="47">
        <f t="shared" si="85"/>
        <v>0.13186266609556074</v>
      </c>
      <c r="BG118" s="47">
        <f t="shared" si="85"/>
        <v>0.13821264440910128</v>
      </c>
      <c r="BH118" s="47">
        <f t="shared" si="85"/>
        <v>0.13088514675776086</v>
      </c>
    </row>
    <row r="119" spans="2:60" ht="12.75">
      <c r="B119" t="s">
        <v>4</v>
      </c>
      <c r="C119" s="47">
        <f t="shared" si="86"/>
        <v>0.03</v>
      </c>
      <c r="D119" s="47">
        <f t="shared" si="86"/>
        <v>0.03</v>
      </c>
      <c r="E119" s="47">
        <f t="shared" si="86"/>
        <v>0.03</v>
      </c>
      <c r="F119" s="47">
        <f t="shared" si="86"/>
        <v>0.03</v>
      </c>
      <c r="G119" s="47">
        <f t="shared" si="86"/>
        <v>0.03</v>
      </c>
      <c r="H119" s="47">
        <f t="shared" si="86"/>
        <v>0.03</v>
      </c>
      <c r="I119" s="47">
        <f t="shared" si="86"/>
        <v>0.03</v>
      </c>
      <c r="J119" s="47">
        <f t="shared" si="86"/>
        <v>0.029999999999999995</v>
      </c>
      <c r="K119" s="47">
        <f t="shared" si="86"/>
        <v>0.029999999999999995</v>
      </c>
      <c r="L119" s="47">
        <f t="shared" si="86"/>
        <v>0.03</v>
      </c>
      <c r="M119" s="47">
        <f t="shared" si="86"/>
        <v>0.03</v>
      </c>
      <c r="N119" s="47">
        <f t="shared" si="86"/>
        <v>0.030000000000000002</v>
      </c>
      <c r="O119" s="47">
        <f t="shared" si="86"/>
        <v>0.03</v>
      </c>
      <c r="P119" s="47">
        <f t="shared" si="86"/>
        <v>0.029999999999999995</v>
      </c>
      <c r="Q119" s="47">
        <f t="shared" si="86"/>
        <v>0.03</v>
      </c>
      <c r="R119" s="47">
        <f t="shared" si="86"/>
        <v>0.03</v>
      </c>
      <c r="S119" s="47">
        <f t="shared" si="85"/>
        <v>0.03</v>
      </c>
      <c r="T119" s="47">
        <f t="shared" si="85"/>
        <v>0.03</v>
      </c>
      <c r="U119" s="47">
        <f t="shared" si="85"/>
        <v>0.029999999999999995</v>
      </c>
      <c r="V119" s="47">
        <f t="shared" si="85"/>
        <v>0.029999999999999995</v>
      </c>
      <c r="W119" s="47">
        <f t="shared" si="85"/>
        <v>0.03</v>
      </c>
      <c r="X119" s="47">
        <f t="shared" si="85"/>
        <v>0.029999999999999995</v>
      </c>
      <c r="Y119" s="47">
        <f t="shared" si="85"/>
        <v>0.03</v>
      </c>
      <c r="Z119" s="47">
        <f t="shared" si="85"/>
        <v>0.03</v>
      </c>
      <c r="AA119" s="47">
        <f t="shared" si="85"/>
        <v>0.03</v>
      </c>
      <c r="AB119" s="47">
        <f t="shared" si="85"/>
        <v>0.030000000000000002</v>
      </c>
      <c r="AC119" s="47">
        <f t="shared" si="85"/>
        <v>0.030000000000000002</v>
      </c>
      <c r="AD119" s="47">
        <f t="shared" si="85"/>
        <v>0.03</v>
      </c>
      <c r="AE119" s="47">
        <f t="shared" si="85"/>
        <v>0.03</v>
      </c>
      <c r="AF119" s="47">
        <f t="shared" si="85"/>
        <v>0.03</v>
      </c>
      <c r="AG119" s="47">
        <f t="shared" si="85"/>
        <v>0.03</v>
      </c>
      <c r="AH119" s="47">
        <f t="shared" si="85"/>
        <v>0.03</v>
      </c>
      <c r="AI119" s="47">
        <f t="shared" si="85"/>
        <v>0.029999999999999995</v>
      </c>
      <c r="AJ119" s="47">
        <f t="shared" si="85"/>
        <v>0.03</v>
      </c>
      <c r="AK119" s="47">
        <f t="shared" si="85"/>
        <v>0.03</v>
      </c>
      <c r="AL119" s="47">
        <f t="shared" si="85"/>
        <v>0.03</v>
      </c>
      <c r="AM119" s="47">
        <f t="shared" si="85"/>
        <v>0.03</v>
      </c>
      <c r="AN119" s="47">
        <f t="shared" si="85"/>
        <v>0.030000000000000002</v>
      </c>
      <c r="AO119" s="47">
        <f t="shared" si="85"/>
        <v>0.03</v>
      </c>
      <c r="AP119" s="47">
        <f t="shared" si="85"/>
        <v>0.03</v>
      </c>
      <c r="AQ119" s="47">
        <f t="shared" si="85"/>
        <v>0.03</v>
      </c>
      <c r="AR119" s="47">
        <f t="shared" si="85"/>
        <v>0.03</v>
      </c>
      <c r="AS119" s="47">
        <f t="shared" si="85"/>
        <v>0.03</v>
      </c>
      <c r="AT119" s="47">
        <f t="shared" si="85"/>
        <v>0.03</v>
      </c>
      <c r="AU119" s="47">
        <f t="shared" si="85"/>
        <v>0.03</v>
      </c>
      <c r="AV119" s="47">
        <f t="shared" si="85"/>
        <v>0.03</v>
      </c>
      <c r="AW119" s="47">
        <f t="shared" si="85"/>
        <v>0.03</v>
      </c>
      <c r="AX119" s="47">
        <f t="shared" si="85"/>
        <v>0.03</v>
      </c>
      <c r="AY119" s="47">
        <f t="shared" si="85"/>
        <v>0.03</v>
      </c>
      <c r="AZ119" s="47">
        <f t="shared" si="85"/>
        <v>0.03</v>
      </c>
      <c r="BA119" s="47">
        <f t="shared" si="85"/>
        <v>0.030000000000000002</v>
      </c>
      <c r="BB119" s="47">
        <f t="shared" si="85"/>
        <v>0.03</v>
      </c>
      <c r="BC119" s="47">
        <f t="shared" si="85"/>
        <v>0.03</v>
      </c>
      <c r="BD119" s="47">
        <f t="shared" si="85"/>
        <v>0.03</v>
      </c>
      <c r="BE119" s="47">
        <f t="shared" si="85"/>
        <v>0.029999999999999995</v>
      </c>
      <c r="BF119" s="47">
        <f t="shared" si="85"/>
        <v>0.03</v>
      </c>
      <c r="BG119" s="47">
        <f t="shared" si="85"/>
        <v>0.03</v>
      </c>
      <c r="BH119" s="47">
        <f t="shared" si="85"/>
        <v>0.03</v>
      </c>
    </row>
    <row r="120" spans="2:60" ht="12.75">
      <c r="B120" t="s">
        <v>5</v>
      </c>
      <c r="C120" s="47">
        <f t="shared" si="86"/>
        <v>0.00822428794551981</v>
      </c>
      <c r="D120" s="47">
        <f t="shared" si="86"/>
        <v>0.007516351005449522</v>
      </c>
      <c r="E120" s="47">
        <f t="shared" si="86"/>
        <v>0.007731506766050124</v>
      </c>
      <c r="F120" s="47">
        <f t="shared" si="86"/>
        <v>0.007687788411118738</v>
      </c>
      <c r="G120" s="47">
        <f t="shared" si="86"/>
        <v>0.007674625398056603</v>
      </c>
      <c r="H120" s="47">
        <f t="shared" si="86"/>
        <v>0.007564925429841363</v>
      </c>
      <c r="I120" s="47">
        <f t="shared" si="86"/>
        <v>0.007420133535335371</v>
      </c>
      <c r="J120" s="47">
        <f t="shared" si="86"/>
        <v>0.011658234744017597</v>
      </c>
      <c r="K120" s="47">
        <f t="shared" si="86"/>
        <v>0.01207335475408246</v>
      </c>
      <c r="L120" s="47">
        <f t="shared" si="86"/>
        <v>0.012674256126427743</v>
      </c>
      <c r="M120" s="47">
        <f t="shared" si="86"/>
        <v>0.013822971215049834</v>
      </c>
      <c r="N120" s="47">
        <f t="shared" si="86"/>
        <v>0.013350711619577946</v>
      </c>
      <c r="O120" s="47">
        <f t="shared" si="86"/>
        <v>0.013901910378077888</v>
      </c>
      <c r="P120" s="47">
        <f t="shared" si="86"/>
        <v>0.0149666939805937</v>
      </c>
      <c r="Q120" s="47">
        <f t="shared" si="86"/>
        <v>0.015315912087857923</v>
      </c>
      <c r="R120" s="47">
        <f t="shared" si="86"/>
        <v>0.01720804154790711</v>
      </c>
      <c r="S120" s="47">
        <f t="shared" si="85"/>
        <v>0.017578027449314245</v>
      </c>
      <c r="T120" s="47">
        <f t="shared" si="85"/>
        <v>0.01790425495409404</v>
      </c>
      <c r="U120" s="47">
        <f t="shared" si="85"/>
        <v>0.017823572725259664</v>
      </c>
      <c r="V120" s="47">
        <f t="shared" si="85"/>
        <v>0.022113704924555576</v>
      </c>
      <c r="W120" s="47">
        <f t="shared" si="85"/>
        <v>0.022175613982315975</v>
      </c>
      <c r="X120" s="47">
        <f t="shared" si="85"/>
        <v>0.023102023725123256</v>
      </c>
      <c r="Y120" s="47">
        <f t="shared" si="85"/>
        <v>0.023376591759556333</v>
      </c>
      <c r="Z120" s="47">
        <f t="shared" si="85"/>
        <v>0.024661786064366236</v>
      </c>
      <c r="AA120" s="47">
        <f t="shared" si="85"/>
        <v>0.025150210455013824</v>
      </c>
      <c r="AB120" s="47">
        <f t="shared" si="85"/>
        <v>0.02507916971595423</v>
      </c>
      <c r="AC120" s="47">
        <f t="shared" si="85"/>
        <v>0.02573222618862679</v>
      </c>
      <c r="AD120" s="47">
        <f t="shared" si="85"/>
        <v>0.026042610997519283</v>
      </c>
      <c r="AE120" s="47">
        <f t="shared" si="85"/>
        <v>0.026108737296673817</v>
      </c>
      <c r="AF120" s="47">
        <f t="shared" si="85"/>
        <v>0.026250104958000817</v>
      </c>
      <c r="AG120" s="47">
        <f t="shared" si="85"/>
        <v>0.026471151361557456</v>
      </c>
      <c r="AH120" s="47">
        <f t="shared" si="85"/>
        <v>0.02729733922646485</v>
      </c>
      <c r="AI120" s="47">
        <f t="shared" si="85"/>
        <v>0.027315002313553056</v>
      </c>
      <c r="AJ120" s="47">
        <f t="shared" si="85"/>
        <v>0.028405574016064153</v>
      </c>
      <c r="AK120" s="47">
        <f t="shared" si="85"/>
        <v>0.028589454053737338</v>
      </c>
      <c r="AL120" s="47">
        <f t="shared" si="85"/>
        <v>0.028961865368391366</v>
      </c>
      <c r="AM120" s="47">
        <f t="shared" si="85"/>
        <v>0.029587696646073185</v>
      </c>
      <c r="AN120" s="47">
        <f t="shared" si="85"/>
        <v>0.03019560473980834</v>
      </c>
      <c r="AO120" s="47">
        <f t="shared" si="85"/>
        <v>0.030669991490756547</v>
      </c>
      <c r="AP120" s="47">
        <f t="shared" si="85"/>
        <v>0.030312765602893716</v>
      </c>
      <c r="AQ120" s="47">
        <f t="shared" si="85"/>
        <v>0.029911216223670933</v>
      </c>
      <c r="AR120" s="47">
        <f t="shared" si="85"/>
        <v>0.03048521414686407</v>
      </c>
      <c r="AS120" s="47">
        <f t="shared" si="85"/>
        <v>0.03050161253145598</v>
      </c>
      <c r="AT120" s="47">
        <f t="shared" si="85"/>
        <v>0.031050551330452012</v>
      </c>
      <c r="AU120" s="47">
        <f t="shared" si="85"/>
        <v>0.03046072194963267</v>
      </c>
      <c r="AV120" s="47">
        <f t="shared" si="85"/>
        <v>0.030134278449044496</v>
      </c>
      <c r="AW120" s="47">
        <f t="shared" si="85"/>
        <v>0.030354916730112317</v>
      </c>
      <c r="AX120" s="47">
        <f t="shared" si="85"/>
        <v>0.0302478355894183</v>
      </c>
      <c r="AY120" s="47">
        <f t="shared" si="85"/>
        <v>0.03150923156601773</v>
      </c>
      <c r="AZ120" s="47">
        <f t="shared" si="85"/>
        <v>0.0320699826363209</v>
      </c>
      <c r="BA120" s="47">
        <f t="shared" si="85"/>
        <v>0.03193662460457665</v>
      </c>
      <c r="BB120" s="47">
        <f t="shared" si="85"/>
        <v>0.031046678838761277</v>
      </c>
      <c r="BC120" s="47">
        <f t="shared" si="85"/>
        <v>0.03175545561473738</v>
      </c>
      <c r="BD120" s="47">
        <f t="shared" si="85"/>
        <v>0.03188287308074743</v>
      </c>
      <c r="BE120" s="47">
        <f t="shared" si="85"/>
        <v>0.03271502130513442</v>
      </c>
      <c r="BF120" s="47">
        <f t="shared" si="85"/>
        <v>0.03320406266530066</v>
      </c>
      <c r="BG120" s="47">
        <f t="shared" si="85"/>
        <v>0.03557653912494304</v>
      </c>
      <c r="BH120" s="47">
        <f t="shared" si="85"/>
        <v>0.03572869058789554</v>
      </c>
    </row>
    <row r="121" spans="3:60" ht="12.75">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c r="AK121" s="47"/>
      <c r="AL121" s="47"/>
      <c r="AM121" s="47"/>
      <c r="AN121" s="47"/>
      <c r="AO121" s="47"/>
      <c r="AP121" s="47"/>
      <c r="AQ121" s="47"/>
      <c r="AR121" s="47"/>
      <c r="AS121" s="47"/>
      <c r="AT121" s="47"/>
      <c r="AU121" s="47"/>
      <c r="AV121" s="47"/>
      <c r="AW121" s="47"/>
      <c r="AX121" s="47"/>
      <c r="AY121" s="47"/>
      <c r="AZ121" s="47"/>
      <c r="BA121" s="47"/>
      <c r="BB121" s="47"/>
      <c r="BC121" s="47"/>
      <c r="BD121" s="47"/>
      <c r="BE121" s="47"/>
      <c r="BF121" s="47"/>
      <c r="BG121" s="47"/>
      <c r="BH121" s="47"/>
    </row>
    <row r="122" spans="3:60" ht="12.75">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c r="AK122" s="47"/>
      <c r="AL122" s="47"/>
      <c r="AM122" s="47"/>
      <c r="AN122" s="47"/>
      <c r="AO122" s="47"/>
      <c r="AP122" s="47"/>
      <c r="AQ122" s="47"/>
      <c r="AR122" s="47"/>
      <c r="AS122" s="47"/>
      <c r="AT122" s="47"/>
      <c r="AU122" s="47"/>
      <c r="AV122" s="47"/>
      <c r="AW122" s="47"/>
      <c r="AX122" s="47"/>
      <c r="AY122" s="47"/>
      <c r="AZ122" s="47"/>
      <c r="BA122" s="47"/>
      <c r="BB122" s="47"/>
      <c r="BC122" s="47"/>
      <c r="BD122" s="47"/>
      <c r="BE122" s="47"/>
      <c r="BF122" s="47"/>
      <c r="BG122" s="47"/>
      <c r="BH122" s="47"/>
    </row>
    <row r="123" spans="3:60" ht="12.75">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c r="AU123" s="47"/>
      <c r="AV123" s="47"/>
      <c r="AW123" s="47"/>
      <c r="AX123" s="47"/>
      <c r="AY123" s="47"/>
      <c r="AZ123" s="47"/>
      <c r="BA123" s="47"/>
      <c r="BB123" s="47"/>
      <c r="BC123" s="47"/>
      <c r="BD123" s="47"/>
      <c r="BE123" s="47"/>
      <c r="BF123" s="47"/>
      <c r="BG123" s="47"/>
      <c r="BH123" s="47"/>
    </row>
    <row r="124" spans="3:60" ht="12.75">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c r="AK124" s="47"/>
      <c r="AL124" s="47"/>
      <c r="AM124" s="47"/>
      <c r="AN124" s="47"/>
      <c r="AO124" s="47"/>
      <c r="AP124" s="47"/>
      <c r="AQ124" s="47"/>
      <c r="AR124" s="47"/>
      <c r="AS124" s="47"/>
      <c r="AT124" s="47"/>
      <c r="AU124" s="47"/>
      <c r="AV124" s="47"/>
      <c r="AW124" s="47"/>
      <c r="AX124" s="47"/>
      <c r="AY124" s="47"/>
      <c r="AZ124" s="47"/>
      <c r="BA124" s="47"/>
      <c r="BB124" s="47"/>
      <c r="BC124" s="47"/>
      <c r="BD124" s="47"/>
      <c r="BE124" s="47"/>
      <c r="BF124" s="47"/>
      <c r="BG124" s="47"/>
      <c r="BH124" s="47"/>
    </row>
    <row r="125" spans="3:60" ht="12.75">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c r="AK125" s="47"/>
      <c r="AL125" s="47"/>
      <c r="AM125" s="47"/>
      <c r="AN125" s="47"/>
      <c r="AO125" s="47"/>
      <c r="AP125" s="47"/>
      <c r="AQ125" s="47"/>
      <c r="AR125" s="47"/>
      <c r="AS125" s="47"/>
      <c r="AT125" s="47"/>
      <c r="AU125" s="47"/>
      <c r="AV125" s="47"/>
      <c r="AW125" s="47"/>
      <c r="AX125" s="47"/>
      <c r="AY125" s="47"/>
      <c r="AZ125" s="47"/>
      <c r="BA125" s="47"/>
      <c r="BB125" s="47"/>
      <c r="BC125" s="47"/>
      <c r="BD125" s="47"/>
      <c r="BE125" s="47"/>
      <c r="BF125" s="47"/>
      <c r="BG125" s="47"/>
      <c r="BH125" s="47"/>
    </row>
    <row r="126" spans="3:60" ht="12.75">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c r="AK126" s="47"/>
      <c r="AL126" s="47"/>
      <c r="AM126" s="47"/>
      <c r="AN126" s="47"/>
      <c r="AO126" s="47"/>
      <c r="AP126" s="47"/>
      <c r="AQ126" s="47"/>
      <c r="AR126" s="47"/>
      <c r="AS126" s="47"/>
      <c r="AT126" s="47"/>
      <c r="AU126" s="47"/>
      <c r="AV126" s="47"/>
      <c r="AW126" s="47"/>
      <c r="AX126" s="47"/>
      <c r="AY126" s="47"/>
      <c r="AZ126" s="47"/>
      <c r="BA126" s="47"/>
      <c r="BB126" s="47"/>
      <c r="BC126" s="47"/>
      <c r="BD126" s="47"/>
      <c r="BE126" s="47"/>
      <c r="BF126" s="47"/>
      <c r="BG126" s="47"/>
      <c r="BH126" s="47"/>
    </row>
    <row r="127" spans="3:60" ht="12.75">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c r="AK127" s="47"/>
      <c r="AL127" s="47"/>
      <c r="AM127" s="47"/>
      <c r="AN127" s="47"/>
      <c r="AO127" s="47"/>
      <c r="AP127" s="47"/>
      <c r="AQ127" s="47"/>
      <c r="AR127" s="47"/>
      <c r="AS127" s="47"/>
      <c r="AT127" s="47"/>
      <c r="AU127" s="47"/>
      <c r="AV127" s="47"/>
      <c r="AW127" s="47"/>
      <c r="AX127" s="47"/>
      <c r="AY127" s="47"/>
      <c r="AZ127" s="47"/>
      <c r="BA127" s="47"/>
      <c r="BB127" s="47"/>
      <c r="BC127" s="47"/>
      <c r="BD127" s="47"/>
      <c r="BE127" s="47"/>
      <c r="BF127" s="47"/>
      <c r="BG127" s="47"/>
      <c r="BH127" s="47"/>
    </row>
    <row r="128" spans="3:60" ht="12.75">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c r="AK128" s="47"/>
      <c r="AL128" s="47"/>
      <c r="AM128" s="47"/>
      <c r="AN128" s="47"/>
      <c r="AO128" s="47"/>
      <c r="AP128" s="47"/>
      <c r="AQ128" s="47"/>
      <c r="AR128" s="47"/>
      <c r="AS128" s="47"/>
      <c r="AT128" s="47"/>
      <c r="AU128" s="47"/>
      <c r="AV128" s="47"/>
      <c r="AW128" s="47"/>
      <c r="AX128" s="47"/>
      <c r="AY128" s="47"/>
      <c r="AZ128" s="47"/>
      <c r="BA128" s="47"/>
      <c r="BB128" s="47"/>
      <c r="BC128" s="47"/>
      <c r="BD128" s="47"/>
      <c r="BE128" s="47"/>
      <c r="BF128" s="47"/>
      <c r="BG128" s="47"/>
      <c r="BH128" s="47"/>
    </row>
    <row r="129" spans="3:60" ht="12.75">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c r="AK129" s="47"/>
      <c r="AL129" s="47"/>
      <c r="AM129" s="47"/>
      <c r="AN129" s="47"/>
      <c r="AO129" s="47"/>
      <c r="AP129" s="47"/>
      <c r="AQ129" s="47"/>
      <c r="AR129" s="47"/>
      <c r="AS129" s="47"/>
      <c r="AT129" s="47"/>
      <c r="AU129" s="47"/>
      <c r="AV129" s="47"/>
      <c r="AW129" s="47"/>
      <c r="AX129" s="47"/>
      <c r="AY129" s="47"/>
      <c r="AZ129" s="47"/>
      <c r="BA129" s="47"/>
      <c r="BB129" s="47"/>
      <c r="BC129" s="47"/>
      <c r="BD129" s="47"/>
      <c r="BE129" s="47"/>
      <c r="BF129" s="47"/>
      <c r="BG129" s="47"/>
      <c r="BH129" s="47"/>
    </row>
    <row r="130" spans="3:60" ht="12.75">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c r="AK130" s="47"/>
      <c r="AL130" s="47"/>
      <c r="AM130" s="47"/>
      <c r="AN130" s="47"/>
      <c r="AO130" s="47"/>
      <c r="AP130" s="47"/>
      <c r="AQ130" s="47"/>
      <c r="AR130" s="47"/>
      <c r="AS130" s="47"/>
      <c r="AT130" s="47"/>
      <c r="AU130" s="47"/>
      <c r="AV130" s="47"/>
      <c r="AW130" s="47"/>
      <c r="AX130" s="47"/>
      <c r="AY130" s="47"/>
      <c r="AZ130" s="47"/>
      <c r="BA130" s="47"/>
      <c r="BB130" s="47"/>
      <c r="BC130" s="47"/>
      <c r="BD130" s="47"/>
      <c r="BE130" s="47"/>
      <c r="BF130" s="47"/>
      <c r="BG130" s="47"/>
      <c r="BH130" s="47"/>
    </row>
    <row r="131" spans="3:60" ht="12.75">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c r="AK131" s="47"/>
      <c r="AL131" s="47"/>
      <c r="AM131" s="47"/>
      <c r="AN131" s="47"/>
      <c r="AO131" s="47"/>
      <c r="AP131" s="47"/>
      <c r="AQ131" s="47"/>
      <c r="AR131" s="47"/>
      <c r="AS131" s="47"/>
      <c r="AT131" s="47"/>
      <c r="AU131" s="47"/>
      <c r="AV131" s="47"/>
      <c r="AW131" s="47"/>
      <c r="AX131" s="47"/>
      <c r="AY131" s="47"/>
      <c r="AZ131" s="47"/>
      <c r="BA131" s="47"/>
      <c r="BB131" s="47"/>
      <c r="BC131" s="47"/>
      <c r="BD131" s="47"/>
      <c r="BE131" s="47"/>
      <c r="BF131" s="47"/>
      <c r="BG131" s="47"/>
      <c r="BH131" s="47"/>
    </row>
    <row r="132" spans="3:60" ht="12.75">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c r="AK132" s="47"/>
      <c r="AL132" s="47"/>
      <c r="AM132" s="47"/>
      <c r="AN132" s="47"/>
      <c r="AO132" s="47"/>
      <c r="AP132" s="47"/>
      <c r="AQ132" s="47"/>
      <c r="AR132" s="47"/>
      <c r="AS132" s="47"/>
      <c r="AT132" s="47"/>
      <c r="AU132" s="47"/>
      <c r="AV132" s="47"/>
      <c r="AW132" s="47"/>
      <c r="AX132" s="47"/>
      <c r="AY132" s="47"/>
      <c r="AZ132" s="47"/>
      <c r="BA132" s="47"/>
      <c r="BB132" s="47"/>
      <c r="BC132" s="47"/>
      <c r="BD132" s="47"/>
      <c r="BE132" s="47"/>
      <c r="BF132" s="47"/>
      <c r="BG132" s="47"/>
      <c r="BH132" s="47"/>
    </row>
    <row r="133" spans="3:60" ht="12.75">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c r="AK133" s="47"/>
      <c r="AL133" s="47"/>
      <c r="AM133" s="47"/>
      <c r="AN133" s="47"/>
      <c r="AO133" s="47"/>
      <c r="AP133" s="47"/>
      <c r="AQ133" s="47"/>
      <c r="AR133" s="47"/>
      <c r="AS133" s="47"/>
      <c r="AT133" s="47"/>
      <c r="AU133" s="47"/>
      <c r="AV133" s="47"/>
      <c r="AW133" s="47"/>
      <c r="AX133" s="47"/>
      <c r="AY133" s="47"/>
      <c r="AZ133" s="47"/>
      <c r="BA133" s="47"/>
      <c r="BB133" s="47"/>
      <c r="BC133" s="47"/>
      <c r="BD133" s="47"/>
      <c r="BE133" s="47"/>
      <c r="BF133" s="47"/>
      <c r="BG133" s="47"/>
      <c r="BH133" s="47"/>
    </row>
    <row r="134" spans="3:60" ht="12.75">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c r="AK134" s="47"/>
      <c r="AL134" s="47"/>
      <c r="AM134" s="47"/>
      <c r="AN134" s="47"/>
      <c r="AO134" s="47"/>
      <c r="AP134" s="47"/>
      <c r="AQ134" s="47"/>
      <c r="AR134" s="47"/>
      <c r="AS134" s="47"/>
      <c r="AT134" s="47"/>
      <c r="AU134" s="47"/>
      <c r="AV134" s="47"/>
      <c r="AW134" s="47"/>
      <c r="AX134" s="47"/>
      <c r="AY134" s="47"/>
      <c r="AZ134" s="47"/>
      <c r="BA134" s="47"/>
      <c r="BB134" s="47"/>
      <c r="BC134" s="47"/>
      <c r="BD134" s="47"/>
      <c r="BE134" s="47"/>
      <c r="BF134" s="47"/>
      <c r="BG134" s="47"/>
      <c r="BH134" s="47"/>
    </row>
    <row r="136" ht="12.75">
      <c r="D136" t="s">
        <v>245</v>
      </c>
    </row>
    <row r="137" ht="12.75">
      <c r="D137" t="s">
        <v>239</v>
      </c>
    </row>
    <row r="138" ht="12.75">
      <c r="D138" t="s">
        <v>246</v>
      </c>
    </row>
    <row r="139" ht="12.75">
      <c r="D139" t="s">
        <v>271</v>
      </c>
    </row>
    <row r="140" ht="12.75">
      <c r="D140" t="s">
        <v>248</v>
      </c>
    </row>
    <row r="142" ht="12.75">
      <c r="D142" t="s">
        <v>250</v>
      </c>
    </row>
    <row r="144" ht="12.75">
      <c r="D144" t="s">
        <v>217</v>
      </c>
    </row>
    <row r="146" ht="12.75">
      <c r="D146" t="s">
        <v>254</v>
      </c>
    </row>
    <row r="148" ht="12.75">
      <c r="D148" t="s">
        <v>255</v>
      </c>
    </row>
    <row r="150" ht="12.75">
      <c r="D150" t="s">
        <v>260</v>
      </c>
    </row>
    <row r="151" ht="12.75">
      <c r="D151" t="s">
        <v>264</v>
      </c>
    </row>
    <row r="153" ht="12.75">
      <c r="D153" t="s">
        <v>270</v>
      </c>
    </row>
  </sheetData>
  <printOptions/>
  <pageMargins left="0.75" right="0.75" top="1" bottom="1" header="0.5" footer="0.5"/>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Centraal Planbureau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 Labanca</dc:creator>
  <cp:keywords/>
  <dc:description/>
  <cp:lastModifiedBy>C. Labanca</cp:lastModifiedBy>
  <dcterms:created xsi:type="dcterms:W3CDTF">2009-07-17T07:28:54Z</dcterms:created>
  <dcterms:modified xsi:type="dcterms:W3CDTF">2009-09-15T08:05:04Z</dcterms:modified>
  <cp:category/>
  <cp:version/>
  <cp:contentType/>
  <cp:contentStatus/>
</cp:coreProperties>
</file>